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35" windowHeight="7620" tabRatio="752" firstSheet="1" activeTab="12"/>
  </bookViews>
  <sheets>
    <sheet name="Kanadská lovecká" sheetId="1" r:id="rId1"/>
    <sheet name="Parkůr" sheetId="2" r:id="rId2"/>
    <sheet name="Ústupovka" sheetId="3" r:id="rId3"/>
    <sheet name="Létající kola" sheetId="4" r:id="rId4"/>
    <sheet name="Běžící kola" sheetId="5" r:id="rId5"/>
    <sheet name="Střelba z hradeb" sheetId="6" r:id="rId6"/>
    <sheet name="Střelba na hradby" sheetId="7" r:id="rId7"/>
    <sheet name="Nahazovaní králíci" sheetId="8" r:id="rId8"/>
    <sheet name="Střelba na Mongola" sheetId="9" r:id="rId9"/>
    <sheet name="Kombat" sheetId="10" r:id="rId10"/>
    <sheet name="Celkové pracovní" sheetId="11" state="hidden" r:id="rId11"/>
    <sheet name="Celkové " sheetId="12" state="hidden" r:id="rId12"/>
    <sheet name="Celkové Ka" sheetId="13" r:id="rId13"/>
  </sheets>
  <definedNames/>
  <calcPr fullCalcOnLoad="1"/>
</workbook>
</file>

<file path=xl/sharedStrings.xml><?xml version="1.0" encoding="utf-8"?>
<sst xmlns="http://schemas.openxmlformats.org/spreadsheetml/2006/main" count="1167" uniqueCount="146">
  <si>
    <t xml:space="preserve">Jméno </t>
  </si>
  <si>
    <t>Přijmení</t>
  </si>
  <si>
    <t>tradiční luk</t>
  </si>
  <si>
    <t>holý luk</t>
  </si>
  <si>
    <t>ženy</t>
  </si>
  <si>
    <t>Vysvětlivky:</t>
  </si>
  <si>
    <t>Kat</t>
  </si>
  <si>
    <t>kategorie</t>
  </si>
  <si>
    <t>tra</t>
  </si>
  <si>
    <t>hol</t>
  </si>
  <si>
    <t>spo</t>
  </si>
  <si>
    <t>žen</t>
  </si>
  <si>
    <t>sportovní luk</t>
  </si>
  <si>
    <t>Sil</t>
  </si>
  <si>
    <t>síla luk</t>
  </si>
  <si>
    <t>Body</t>
  </si>
  <si>
    <t>Šípy</t>
  </si>
  <si>
    <t>počet vystřelených šípů</t>
  </si>
  <si>
    <t>Ká</t>
  </si>
  <si>
    <t>přepočet na Ká</t>
  </si>
  <si>
    <t>Výkon %</t>
  </si>
  <si>
    <t>Pořadí</t>
  </si>
  <si>
    <t>1.</t>
  </si>
  <si>
    <t>2.</t>
  </si>
  <si>
    <t>3.</t>
  </si>
  <si>
    <t>4.</t>
  </si>
  <si>
    <t>5.</t>
  </si>
  <si>
    <t>6.</t>
  </si>
  <si>
    <t>přepočítává výkon střelce na procenta dle maximálního nástřelu v Ká</t>
  </si>
  <si>
    <t>Poznámka:</t>
  </si>
  <si>
    <t>Předpokládané maximum je 14 bodů, podaří-li se někomu nastřílet více - bude to maximální výkon.</t>
  </si>
  <si>
    <t>Bonus</t>
  </si>
  <si>
    <r>
      <t xml:space="preserve">Body </t>
    </r>
    <r>
      <rPr>
        <b/>
        <sz val="9"/>
        <color indexed="10"/>
        <rFont val="Arial"/>
        <family val="2"/>
      </rPr>
      <t>nastřílené</t>
    </r>
  </si>
  <si>
    <r>
      <t xml:space="preserve">Body </t>
    </r>
    <r>
      <rPr>
        <b/>
        <sz val="9"/>
        <color indexed="10"/>
        <rFont val="Arial"/>
        <family val="2"/>
      </rPr>
      <t>celkem</t>
    </r>
  </si>
  <si>
    <r>
      <t xml:space="preserve">Čas </t>
    </r>
    <r>
      <rPr>
        <b/>
        <sz val="9"/>
        <color indexed="10"/>
        <rFont val="Arial"/>
        <family val="2"/>
      </rPr>
      <t>sekundy</t>
    </r>
  </si>
  <si>
    <t>Čas:</t>
  </si>
  <si>
    <t>50 s</t>
  </si>
  <si>
    <t>čas</t>
  </si>
  <si>
    <t>45 s</t>
  </si>
  <si>
    <t>bude doplněn</t>
  </si>
  <si>
    <t>1 ndo</t>
  </si>
  <si>
    <r>
      <t xml:space="preserve">Vzorec </t>
    </r>
    <r>
      <rPr>
        <b/>
        <sz val="9"/>
        <color indexed="10"/>
        <rFont val="Arial"/>
        <family val="2"/>
      </rPr>
      <t xml:space="preserve"> log f nebo</t>
    </r>
  </si>
  <si>
    <t>1 zdo</t>
  </si>
  <si>
    <t>zásah rukojmího do životně důležitých oblastí</t>
  </si>
  <si>
    <t>zásah rukojmího do neživotně důležitých oblastí</t>
  </si>
  <si>
    <t xml:space="preserve">2 ndo </t>
  </si>
  <si>
    <t>druhý zásah rukojmího do neživotně důležitých oblastí</t>
  </si>
  <si>
    <t>5. Běžící kola ( 1 bod = 6 Ká,  max. 14 bodů = 84 Ká)</t>
  </si>
  <si>
    <t>doba, po kterou se kolo pohybuje ve vymezeném prostoru</t>
  </si>
  <si>
    <t>6. Střelba z hradeb ( 1 bod = 4 Ká,  max. 27 bodů = 108 Ká)</t>
  </si>
  <si>
    <t>7. Střelba na hradby ( 1 bod = 4 Ká,  max. 30 bodů = 120 Ká)</t>
  </si>
  <si>
    <t>60 s</t>
  </si>
  <si>
    <t>8. Nahazovaní králíci ( 1 bod = 7 Ká,  max. 14 bodů = 98 Ká)</t>
  </si>
  <si>
    <t>2 s po dopadu terčíku na zem</t>
  </si>
  <si>
    <t>bez omezení</t>
  </si>
  <si>
    <t>Celkové bodování (v Ká)</t>
  </si>
  <si>
    <t>Celkem</t>
  </si>
  <si>
    <t>Lovecká terčovka</t>
  </si>
  <si>
    <t>Rychlostřelba</t>
  </si>
  <si>
    <t>Ústupová střelba</t>
  </si>
  <si>
    <t>Běžící kola</t>
  </si>
  <si>
    <t>Střelba z hadeb</t>
  </si>
  <si>
    <t>Střelba na hradby</t>
  </si>
  <si>
    <t>Nahazovaní králíci</t>
  </si>
  <si>
    <t>Střelba na orla</t>
  </si>
  <si>
    <t>Kombat</t>
  </si>
  <si>
    <t>Osvobození rukoj.</t>
  </si>
  <si>
    <t>Babuka</t>
  </si>
  <si>
    <t>Milan</t>
  </si>
  <si>
    <t>Babuková</t>
  </si>
  <si>
    <t>Lea</t>
  </si>
  <si>
    <t>Belza</t>
  </si>
  <si>
    <t>Patrik</t>
  </si>
  <si>
    <t>Brož</t>
  </si>
  <si>
    <t>Petr</t>
  </si>
  <si>
    <t>Brožová</t>
  </si>
  <si>
    <t>Alena</t>
  </si>
  <si>
    <t>Dörfelová</t>
  </si>
  <si>
    <t xml:space="preserve">Marie </t>
  </si>
  <si>
    <t>Harigel</t>
  </si>
  <si>
    <t>Tomáš</t>
  </si>
  <si>
    <t>Kašpar</t>
  </si>
  <si>
    <t xml:space="preserve">Karel </t>
  </si>
  <si>
    <t>Kotík</t>
  </si>
  <si>
    <t>Adam</t>
  </si>
  <si>
    <t>Kotíková</t>
  </si>
  <si>
    <t>Kateřina</t>
  </si>
  <si>
    <t>Lev</t>
  </si>
  <si>
    <t>Dan</t>
  </si>
  <si>
    <t>Růžička</t>
  </si>
  <si>
    <t>Sýkorová</t>
  </si>
  <si>
    <t>Petra</t>
  </si>
  <si>
    <t>Szegeny</t>
  </si>
  <si>
    <t>Prokop</t>
  </si>
  <si>
    <t>Vašut</t>
  </si>
  <si>
    <t>Filip</t>
  </si>
  <si>
    <t>Zejšek</t>
  </si>
  <si>
    <t>Jakub</t>
  </si>
  <si>
    <t>Jan</t>
  </si>
  <si>
    <t>Zemanová</t>
  </si>
  <si>
    <t>Aneta</t>
  </si>
  <si>
    <r>
      <t xml:space="preserve">Počet </t>
    </r>
    <r>
      <rPr>
        <b/>
        <sz val="9"/>
        <color indexed="10"/>
        <rFont val="Arial"/>
        <family val="2"/>
      </rPr>
      <t>výstřelů</t>
    </r>
  </si>
  <si>
    <t xml:space="preserve"> + 2 body (za čas kratší než 60 s, minimální nástřel musí být 5 bodů a vystřeleno musí být 6 šípů)</t>
  </si>
  <si>
    <t>Bonus děti</t>
  </si>
  <si>
    <t>čas dospělí</t>
  </si>
  <si>
    <t xml:space="preserve">čas děti </t>
  </si>
  <si>
    <t>3 s po dopadu terčíku na zem</t>
  </si>
  <si>
    <t>Špaček</t>
  </si>
  <si>
    <t>Zikán</t>
  </si>
  <si>
    <t xml:space="preserve">Černohorský </t>
  </si>
  <si>
    <t>Kuba</t>
  </si>
  <si>
    <t>Harigel st.</t>
  </si>
  <si>
    <t>Dvořák</t>
  </si>
  <si>
    <t>Bohumil</t>
  </si>
  <si>
    <t>Fraňková</t>
  </si>
  <si>
    <t xml:space="preserve">Hrubý </t>
  </si>
  <si>
    <t>Tonda</t>
  </si>
  <si>
    <t>František</t>
  </si>
  <si>
    <t>Špačková</t>
  </si>
  <si>
    <t>Vlasta</t>
  </si>
  <si>
    <t>Mirka</t>
  </si>
  <si>
    <t>Zdeněk</t>
  </si>
  <si>
    <t xml:space="preserve">Hrubá </t>
  </si>
  <si>
    <t>Zuzka</t>
  </si>
  <si>
    <t xml:space="preserve">Kanadská lovecká </t>
  </si>
  <si>
    <t>Parkůr</t>
  </si>
  <si>
    <t>Létající kola</t>
  </si>
  <si>
    <t>Střelba na Mongola</t>
  </si>
  <si>
    <t>Zbyněk</t>
  </si>
  <si>
    <t>Houžvíček</t>
  </si>
  <si>
    <t>děti</t>
  </si>
  <si>
    <t>4. létající kola (1 bod = 6 Ká, max. 14 bodů = 84 Ká)</t>
  </si>
  <si>
    <t>9. Střelba na Mongola ( 1 bod = 3 Ká,  max. 21 bodů = 105 Ká)</t>
  </si>
  <si>
    <t>1. střelba z  lodě (1 bod = 5 Ká,  max. 21 bodů =  105 Ká)</t>
  </si>
  <si>
    <t>Miroslav</t>
  </si>
  <si>
    <t>Šárka</t>
  </si>
  <si>
    <t>Anděl</t>
  </si>
  <si>
    <t>11 Kombat ( 1 bod = 11 Ká,  max. 4 body = 44 Ká)</t>
  </si>
  <si>
    <t>2. Parkůr ( 1 bod = 1 Ká,  max. 162 bodů = 162 Ká)</t>
  </si>
  <si>
    <t>vítězství v daném kole = 1 bod</t>
  </si>
  <si>
    <t>Celkové bodování (v Ká) max.počet Ká - 1030</t>
  </si>
  <si>
    <t>Koeficient handicapu</t>
  </si>
  <si>
    <t>Přepočtené body</t>
  </si>
  <si>
    <t>děti,spo</t>
  </si>
  <si>
    <t>3. Ústupová střelba (1 bod = 6 Ká,  max. 24 bodů = 146 Ká)</t>
  </si>
  <si>
    <r>
      <t xml:space="preserve"> + 2 body</t>
    </r>
    <r>
      <rPr>
        <sz val="9"/>
        <color indexed="60"/>
        <rFont val="Arial"/>
        <family val="2"/>
      </rPr>
      <t xml:space="preserve"> (za čas kratší než 30 s, minimální nástřel musí být 8 bodů a vystřeleno musí být 8 šípů)</t>
    </r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</si>
</sst>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2"/>
      <name val="Arial"/>
      <family val="2"/>
    </font>
    <font>
      <b/>
      <sz val="9"/>
      <color indexed="10"/>
      <name val="Arial"/>
      <family val="2"/>
    </font>
    <font>
      <sz val="9"/>
      <color indexed="60"/>
      <name val="Arial"/>
      <family val="2"/>
    </font>
    <font>
      <sz val="12"/>
      <color indexed="8"/>
      <name val="Arial"/>
      <family val="2"/>
    </font>
    <font>
      <b/>
      <sz val="12"/>
      <color indexed="10"/>
      <name val="Arial"/>
      <family val="2"/>
    </font>
    <font>
      <sz val="12"/>
      <color indexed="60"/>
      <name val="Arial"/>
      <family val="2"/>
    </font>
    <font>
      <b/>
      <u val="single"/>
      <sz val="14"/>
      <color indexed="30"/>
      <name val="Arial"/>
      <family val="2"/>
    </font>
    <font>
      <sz val="12"/>
      <color indexed="10"/>
      <name val="Arial"/>
      <family val="2"/>
    </font>
    <font>
      <sz val="9"/>
      <color indexed="10"/>
      <name val="Arial"/>
      <family val="2"/>
    </font>
    <font>
      <sz val="9"/>
      <color indexed="9"/>
      <name val="Arial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2" fillId="0" borderId="0">
      <alignment vertical="top" wrapText="1"/>
      <protection/>
    </xf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3" fillId="0" borderId="0" xfId="46" applyFont="1" applyFill="1">
      <alignment vertical="top" wrapText="1"/>
      <protection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3" fillId="0" borderId="11" xfId="46" applyFont="1" applyBorder="1">
      <alignment vertical="top" wrapText="1"/>
      <protection/>
    </xf>
    <xf numFmtId="0" fontId="3" fillId="0" borderId="11" xfId="46" applyFont="1" applyFill="1" applyBorder="1">
      <alignment vertical="top" wrapText="1"/>
      <protection/>
    </xf>
    <xf numFmtId="0" fontId="3" fillId="0" borderId="12" xfId="46" applyFont="1" applyBorder="1">
      <alignment vertical="top" wrapText="1"/>
      <protection/>
    </xf>
    <xf numFmtId="0" fontId="3" fillId="0" borderId="13" xfId="46" applyFont="1" applyFill="1" applyBorder="1" applyAlignment="1">
      <alignment horizontal="center" vertical="top" wrapText="1"/>
      <protection/>
    </xf>
    <xf numFmtId="0" fontId="6" fillId="0" borderId="13" xfId="0" applyFont="1" applyBorder="1" applyAlignment="1">
      <alignment horizontal="center"/>
    </xf>
    <xf numFmtId="0" fontId="6" fillId="0" borderId="13" xfId="0" applyFont="1" applyBorder="1" applyAlignment="1">
      <alignment/>
    </xf>
    <xf numFmtId="10" fontId="6" fillId="0" borderId="13" xfId="0" applyNumberFormat="1" applyFont="1" applyBorder="1" applyAlignment="1">
      <alignment/>
    </xf>
    <xf numFmtId="0" fontId="7" fillId="33" borderId="14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6" xfId="46" applyFont="1" applyFill="1" applyBorder="1" applyAlignment="1">
      <alignment horizontal="center" vertical="center" wrapText="1"/>
      <protection/>
    </xf>
    <xf numFmtId="0" fontId="7" fillId="33" borderId="16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/>
    </xf>
    <xf numFmtId="0" fontId="3" fillId="0" borderId="0" xfId="46" applyFont="1" applyFill="1" applyAlignment="1">
      <alignment vertical="top"/>
      <protection/>
    </xf>
    <xf numFmtId="2" fontId="6" fillId="0" borderId="13" xfId="0" applyNumberFormat="1" applyFont="1" applyBorder="1" applyAlignment="1">
      <alignment/>
    </xf>
    <xf numFmtId="2" fontId="6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" fontId="6" fillId="0" borderId="13" xfId="0" applyNumberFormat="1" applyFont="1" applyBorder="1" applyAlignment="1">
      <alignment/>
    </xf>
    <xf numFmtId="0" fontId="10" fillId="0" borderId="0" xfId="46" applyFont="1" applyFill="1">
      <alignment vertical="top" wrapText="1"/>
      <protection/>
    </xf>
    <xf numFmtId="0" fontId="11" fillId="33" borderId="16" xfId="0" applyFont="1" applyFill="1" applyBorder="1" applyAlignment="1">
      <alignment horizontal="center" vertical="center" textRotation="180" wrapText="1"/>
    </xf>
    <xf numFmtId="0" fontId="3" fillId="0" borderId="17" xfId="46" applyFont="1" applyBorder="1">
      <alignment vertical="top" wrapText="1"/>
      <protection/>
    </xf>
    <xf numFmtId="0" fontId="3" fillId="0" borderId="10" xfId="46" applyFont="1" applyBorder="1">
      <alignment vertical="top" wrapText="1"/>
      <protection/>
    </xf>
    <xf numFmtId="0" fontId="3" fillId="0" borderId="10" xfId="46" applyFont="1" applyFill="1" applyBorder="1">
      <alignment vertical="top" wrapText="1"/>
      <protection/>
    </xf>
    <xf numFmtId="0" fontId="3" fillId="35" borderId="13" xfId="46" applyFont="1" applyFill="1" applyBorder="1" applyAlignment="1">
      <alignment horizontal="center" vertical="top" wrapText="1"/>
      <protection/>
    </xf>
    <xf numFmtId="2" fontId="6" fillId="0" borderId="0" xfId="0" applyNumberFormat="1" applyFont="1" applyAlignment="1">
      <alignment/>
    </xf>
    <xf numFmtId="0" fontId="12" fillId="33" borderId="16" xfId="0" applyFont="1" applyFill="1" applyBorder="1" applyAlignment="1">
      <alignment horizontal="center" vertical="center" textRotation="180" wrapText="1"/>
    </xf>
    <xf numFmtId="0" fontId="3" fillId="0" borderId="10" xfId="46" applyFont="1" applyFill="1" applyBorder="1">
      <alignment vertical="top" wrapText="1"/>
      <protection/>
    </xf>
    <xf numFmtId="0" fontId="3" fillId="0" borderId="0" xfId="46" applyFont="1" applyFill="1">
      <alignment vertical="top" wrapText="1"/>
      <protection/>
    </xf>
    <xf numFmtId="0" fontId="3" fillId="0" borderId="17" xfId="46" applyFont="1" applyFill="1" applyBorder="1">
      <alignment vertical="top" wrapText="1"/>
      <protection/>
    </xf>
    <xf numFmtId="0" fontId="3" fillId="0" borderId="0" xfId="46" applyFont="1" applyFill="1" applyBorder="1">
      <alignment vertical="top" wrapText="1"/>
      <protection/>
    </xf>
    <xf numFmtId="0" fontId="3" fillId="0" borderId="0" xfId="46" applyFont="1" applyFill="1" applyBorder="1" applyAlignment="1">
      <alignment horizontal="center" vertical="top" wrapText="1"/>
      <protection/>
    </xf>
    <xf numFmtId="0" fontId="6" fillId="0" borderId="0" xfId="0" applyFont="1" applyBorder="1" applyAlignment="1">
      <alignment horizontal="center"/>
    </xf>
    <xf numFmtId="10" fontId="6" fillId="0" borderId="0" xfId="0" applyNumberFormat="1" applyFont="1" applyBorder="1" applyAlignment="1">
      <alignment/>
    </xf>
    <xf numFmtId="0" fontId="3" fillId="0" borderId="0" xfId="46" applyFont="1" applyFill="1" applyBorder="1">
      <alignment vertical="top" wrapText="1"/>
      <protection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34" borderId="0" xfId="0" applyFont="1" applyFill="1" applyBorder="1" applyAlignment="1">
      <alignment/>
    </xf>
    <xf numFmtId="10" fontId="6" fillId="0" borderId="0" xfId="0" applyNumberFormat="1" applyFont="1" applyFill="1" applyBorder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10" fontId="6" fillId="0" borderId="0" xfId="0" applyNumberFormat="1" applyFont="1" applyFill="1" applyAlignment="1">
      <alignment/>
    </xf>
    <xf numFmtId="0" fontId="6" fillId="0" borderId="13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34" borderId="13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2" fontId="15" fillId="33" borderId="16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14" fillId="34" borderId="13" xfId="0" applyNumberFormat="1" applyFont="1" applyFill="1" applyBorder="1" applyAlignment="1">
      <alignment/>
    </xf>
    <xf numFmtId="0" fontId="3" fillId="0" borderId="12" xfId="46" applyFont="1" applyFill="1" applyBorder="1">
      <alignment vertical="top" wrapText="1"/>
      <protection/>
    </xf>
    <xf numFmtId="0" fontId="0" fillId="0" borderId="11" xfId="0" applyBorder="1" applyAlignment="1">
      <alignment/>
    </xf>
    <xf numFmtId="0" fontId="14" fillId="34" borderId="0" xfId="0" applyFont="1" applyFill="1" applyBorder="1" applyAlignment="1">
      <alignment horizontal="center"/>
    </xf>
    <xf numFmtId="2" fontId="6" fillId="0" borderId="0" xfId="0" applyNumberFormat="1" applyFont="1" applyBorder="1" applyAlignment="1">
      <alignment/>
    </xf>
    <xf numFmtId="2" fontId="14" fillId="34" borderId="0" xfId="0" applyNumberFormat="1" applyFont="1" applyFill="1" applyBorder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Databáze Drobeček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dxfs count="44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zoomScalePageLayoutView="0" workbookViewId="0" topLeftCell="A1">
      <selection activeCell="J33" sqref="J33"/>
    </sheetView>
  </sheetViews>
  <sheetFormatPr defaultColWidth="9.140625" defaultRowHeight="15"/>
  <cols>
    <col min="1" max="1" width="14.57421875" style="1" customWidth="1"/>
    <col min="2" max="2" width="15.57421875" style="1" customWidth="1"/>
    <col min="3" max="3" width="5.28125" style="1" customWidth="1"/>
    <col min="4" max="4" width="4.8515625" style="1" customWidth="1"/>
    <col min="5" max="6" width="9.140625" style="1" customWidth="1"/>
    <col min="7" max="7" width="10.7109375" style="1" customWidth="1"/>
    <col min="8" max="16384" width="9.140625" style="1" customWidth="1"/>
  </cols>
  <sheetData>
    <row r="1" ht="18">
      <c r="A1" s="22" t="s">
        <v>133</v>
      </c>
    </row>
    <row r="3" spans="1:8" ht="32.25" thickBot="1">
      <c r="A3" s="13" t="s">
        <v>0</v>
      </c>
      <c r="B3" s="14" t="s">
        <v>1</v>
      </c>
      <c r="C3" s="15" t="s">
        <v>6</v>
      </c>
      <c r="D3" s="16" t="s">
        <v>13</v>
      </c>
      <c r="E3" s="16" t="s">
        <v>15</v>
      </c>
      <c r="F3" s="16" t="s">
        <v>18</v>
      </c>
      <c r="G3" s="16" t="s">
        <v>20</v>
      </c>
      <c r="H3" s="16" t="s">
        <v>21</v>
      </c>
    </row>
    <row r="4" spans="1:8" ht="15.75" thickTop="1">
      <c r="A4" s="34" t="s">
        <v>129</v>
      </c>
      <c r="B4" s="55" t="s">
        <v>74</v>
      </c>
      <c r="C4" s="9"/>
      <c r="D4" s="10"/>
      <c r="E4" s="11">
        <v>15</v>
      </c>
      <c r="F4" s="17">
        <f aca="true" t="shared" si="0" ref="F4:F29">E4*5</f>
        <v>75</v>
      </c>
      <c r="G4" s="12">
        <f aca="true" t="shared" si="1" ref="G4:G29">+F4/105</f>
        <v>0.7142857142857143</v>
      </c>
      <c r="H4" s="10">
        <v>1</v>
      </c>
    </row>
    <row r="5" spans="1:8" ht="15">
      <c r="A5" s="32" t="s">
        <v>115</v>
      </c>
      <c r="B5" s="7" t="s">
        <v>121</v>
      </c>
      <c r="C5" s="9"/>
      <c r="D5" s="4"/>
      <c r="E5" s="11">
        <v>13</v>
      </c>
      <c r="F5" s="17">
        <f t="shared" si="0"/>
        <v>65</v>
      </c>
      <c r="G5" s="12">
        <f t="shared" si="1"/>
        <v>0.6190476190476191</v>
      </c>
      <c r="H5" s="10">
        <v>2</v>
      </c>
    </row>
    <row r="6" spans="1:8" ht="15.75">
      <c r="A6" s="32" t="s">
        <v>89</v>
      </c>
      <c r="B6" s="56" t="s">
        <v>134</v>
      </c>
      <c r="C6" s="9"/>
      <c r="D6" s="4"/>
      <c r="E6" s="11">
        <v>12</v>
      </c>
      <c r="F6" s="17">
        <f t="shared" si="0"/>
        <v>60</v>
      </c>
      <c r="G6" s="12">
        <f t="shared" si="1"/>
        <v>0.5714285714285714</v>
      </c>
      <c r="H6" s="10">
        <v>3</v>
      </c>
    </row>
    <row r="7" spans="1:8" ht="15">
      <c r="A7" s="32" t="s">
        <v>136</v>
      </c>
      <c r="B7" s="7" t="s">
        <v>134</v>
      </c>
      <c r="C7" s="9"/>
      <c r="D7" s="4"/>
      <c r="E7" s="11">
        <v>11</v>
      </c>
      <c r="F7" s="17">
        <f t="shared" si="0"/>
        <v>55</v>
      </c>
      <c r="G7" s="12">
        <f t="shared" si="1"/>
        <v>0.5238095238095238</v>
      </c>
      <c r="H7" s="10">
        <v>4</v>
      </c>
    </row>
    <row r="8" spans="1:8" ht="15">
      <c r="A8" s="32" t="s">
        <v>109</v>
      </c>
      <c r="B8" s="7" t="s">
        <v>74</v>
      </c>
      <c r="C8" s="9"/>
      <c r="D8" s="4"/>
      <c r="E8" s="11">
        <v>8</v>
      </c>
      <c r="F8" s="17">
        <f t="shared" si="0"/>
        <v>40</v>
      </c>
      <c r="G8" s="12">
        <f t="shared" si="1"/>
        <v>0.38095238095238093</v>
      </c>
      <c r="H8" s="10">
        <v>5</v>
      </c>
    </row>
    <row r="9" spans="1:8" ht="15">
      <c r="A9" s="32" t="s">
        <v>81</v>
      </c>
      <c r="B9" s="7" t="s">
        <v>82</v>
      </c>
      <c r="C9" s="9"/>
      <c r="D9" s="4"/>
      <c r="E9" s="11">
        <v>8</v>
      </c>
      <c r="F9" s="17">
        <f t="shared" si="0"/>
        <v>40</v>
      </c>
      <c r="G9" s="12">
        <f t="shared" si="1"/>
        <v>0.38095238095238093</v>
      </c>
      <c r="H9" s="10">
        <v>5</v>
      </c>
    </row>
    <row r="10" spans="1:8" ht="15">
      <c r="A10" s="32" t="s">
        <v>67</v>
      </c>
      <c r="B10" s="6" t="s">
        <v>68</v>
      </c>
      <c r="C10" s="9"/>
      <c r="D10" s="4"/>
      <c r="E10" s="11">
        <v>6</v>
      </c>
      <c r="F10" s="17">
        <f>E10*5</f>
        <v>30</v>
      </c>
      <c r="G10" s="12">
        <f>+F10/105</f>
        <v>0.2857142857142857</v>
      </c>
      <c r="H10" s="10">
        <v>6</v>
      </c>
    </row>
    <row r="11" spans="1:8" ht="15">
      <c r="A11" s="32" t="s">
        <v>69</v>
      </c>
      <c r="B11" s="6" t="s">
        <v>70</v>
      </c>
      <c r="C11" s="9"/>
      <c r="D11" s="4"/>
      <c r="E11" s="11">
        <v>6</v>
      </c>
      <c r="F11" s="17">
        <f t="shared" si="0"/>
        <v>30</v>
      </c>
      <c r="G11" s="12">
        <f t="shared" si="1"/>
        <v>0.2857142857142857</v>
      </c>
      <c r="H11" s="10">
        <v>6</v>
      </c>
    </row>
    <row r="12" spans="1:8" ht="15">
      <c r="A12" s="32" t="s">
        <v>112</v>
      </c>
      <c r="B12" s="7" t="s">
        <v>113</v>
      </c>
      <c r="C12" s="9"/>
      <c r="D12" s="4"/>
      <c r="E12" s="11">
        <v>6</v>
      </c>
      <c r="F12" s="17">
        <f t="shared" si="0"/>
        <v>30</v>
      </c>
      <c r="G12" s="12">
        <f t="shared" si="1"/>
        <v>0.2857142857142857</v>
      </c>
      <c r="H12" s="10">
        <v>6</v>
      </c>
    </row>
    <row r="13" spans="1:8" ht="15">
      <c r="A13" s="32" t="s">
        <v>94</v>
      </c>
      <c r="B13" s="7" t="s">
        <v>95</v>
      </c>
      <c r="C13" s="9"/>
      <c r="D13" s="4"/>
      <c r="E13" s="11">
        <v>6</v>
      </c>
      <c r="F13" s="17">
        <f t="shared" si="0"/>
        <v>30</v>
      </c>
      <c r="G13" s="12">
        <f t="shared" si="1"/>
        <v>0.2857142857142857</v>
      </c>
      <c r="H13" s="10">
        <v>6</v>
      </c>
    </row>
    <row r="14" spans="1:8" ht="15">
      <c r="A14" s="32" t="s">
        <v>77</v>
      </c>
      <c r="B14" s="7" t="s">
        <v>78</v>
      </c>
      <c r="C14" s="9"/>
      <c r="D14" s="4"/>
      <c r="E14" s="11">
        <v>5</v>
      </c>
      <c r="F14" s="17">
        <f t="shared" si="0"/>
        <v>25</v>
      </c>
      <c r="G14" s="12">
        <f t="shared" si="1"/>
        <v>0.23809523809523808</v>
      </c>
      <c r="H14" s="10">
        <v>7</v>
      </c>
    </row>
    <row r="15" spans="1:8" ht="15">
      <c r="A15" s="32" t="s">
        <v>79</v>
      </c>
      <c r="B15" s="7" t="s">
        <v>80</v>
      </c>
      <c r="C15" s="9" t="s">
        <v>130</v>
      </c>
      <c r="D15" s="4"/>
      <c r="E15" s="11">
        <v>4</v>
      </c>
      <c r="F15" s="17">
        <f t="shared" si="0"/>
        <v>20</v>
      </c>
      <c r="G15" s="12">
        <f t="shared" si="1"/>
        <v>0.19047619047619047</v>
      </c>
      <c r="H15" s="10">
        <v>8</v>
      </c>
    </row>
    <row r="16" spans="1:8" ht="15">
      <c r="A16" s="32" t="s">
        <v>107</v>
      </c>
      <c r="B16" s="7" t="s">
        <v>119</v>
      </c>
      <c r="C16" s="9"/>
      <c r="D16" s="4"/>
      <c r="E16" s="11">
        <v>4</v>
      </c>
      <c r="F16" s="17">
        <f t="shared" si="0"/>
        <v>20</v>
      </c>
      <c r="G16" s="12">
        <f t="shared" si="1"/>
        <v>0.19047619047619047</v>
      </c>
      <c r="H16" s="10">
        <v>8</v>
      </c>
    </row>
    <row r="17" spans="1:8" ht="15">
      <c r="A17" s="32" t="s">
        <v>122</v>
      </c>
      <c r="B17" s="7" t="s">
        <v>123</v>
      </c>
      <c r="C17" s="9"/>
      <c r="D17" s="4"/>
      <c r="E17" s="11">
        <v>3</v>
      </c>
      <c r="F17" s="17">
        <f t="shared" si="0"/>
        <v>15</v>
      </c>
      <c r="G17" s="12">
        <f t="shared" si="1"/>
        <v>0.14285714285714285</v>
      </c>
      <c r="H17" s="10">
        <v>9</v>
      </c>
    </row>
    <row r="18" spans="1:8" ht="15">
      <c r="A18" s="32" t="s">
        <v>96</v>
      </c>
      <c r="B18" s="7" t="s">
        <v>97</v>
      </c>
      <c r="C18" s="9" t="s">
        <v>130</v>
      </c>
      <c r="D18" s="4"/>
      <c r="E18" s="11">
        <v>3</v>
      </c>
      <c r="F18" s="17">
        <f t="shared" si="0"/>
        <v>15</v>
      </c>
      <c r="G18" s="12">
        <f t="shared" si="1"/>
        <v>0.14285714285714285</v>
      </c>
      <c r="H18" s="10">
        <v>9</v>
      </c>
    </row>
    <row r="19" spans="1:8" ht="15">
      <c r="A19" s="32" t="s">
        <v>118</v>
      </c>
      <c r="B19" s="7" t="s">
        <v>120</v>
      </c>
      <c r="C19" s="9"/>
      <c r="D19" s="4"/>
      <c r="E19" s="11">
        <v>2</v>
      </c>
      <c r="F19" s="17">
        <f t="shared" si="0"/>
        <v>10</v>
      </c>
      <c r="G19" s="12">
        <f t="shared" si="1"/>
        <v>0.09523809523809523</v>
      </c>
      <c r="H19" s="10">
        <v>10</v>
      </c>
    </row>
    <row r="20" spans="1:8" ht="15">
      <c r="A20" s="32" t="s">
        <v>96</v>
      </c>
      <c r="B20" s="7" t="s">
        <v>98</v>
      </c>
      <c r="C20" s="9"/>
      <c r="D20" s="4"/>
      <c r="E20" s="11">
        <v>2</v>
      </c>
      <c r="F20" s="17">
        <f t="shared" si="0"/>
        <v>10</v>
      </c>
      <c r="G20" s="12">
        <f t="shared" si="1"/>
        <v>0.09523809523809523</v>
      </c>
      <c r="H20" s="10">
        <v>10</v>
      </c>
    </row>
    <row r="21" spans="1:8" ht="15">
      <c r="A21" s="32" t="s">
        <v>108</v>
      </c>
      <c r="B21" s="35" t="s">
        <v>128</v>
      </c>
      <c r="C21" s="9"/>
      <c r="D21" s="4"/>
      <c r="E21" s="11">
        <v>2</v>
      </c>
      <c r="F21" s="17">
        <f t="shared" si="0"/>
        <v>10</v>
      </c>
      <c r="G21" s="12">
        <f t="shared" si="1"/>
        <v>0.09523809523809523</v>
      </c>
      <c r="H21" s="10">
        <v>10</v>
      </c>
    </row>
    <row r="22" spans="1:8" ht="15">
      <c r="A22" s="32" t="s">
        <v>111</v>
      </c>
      <c r="B22" s="7" t="s">
        <v>74</v>
      </c>
      <c r="C22" s="9"/>
      <c r="D22" s="4"/>
      <c r="E22" s="11">
        <v>1</v>
      </c>
      <c r="F22" s="17">
        <f t="shared" si="0"/>
        <v>5</v>
      </c>
      <c r="G22" s="12">
        <f t="shared" si="1"/>
        <v>0.047619047619047616</v>
      </c>
      <c r="H22" s="10">
        <v>11</v>
      </c>
    </row>
    <row r="23" spans="1:8" ht="15">
      <c r="A23" s="32" t="s">
        <v>87</v>
      </c>
      <c r="B23" s="7" t="s">
        <v>88</v>
      </c>
      <c r="C23" s="9"/>
      <c r="D23" s="4"/>
      <c r="E23" s="11">
        <v>1</v>
      </c>
      <c r="F23" s="17">
        <f t="shared" si="0"/>
        <v>5</v>
      </c>
      <c r="G23" s="12">
        <f t="shared" si="1"/>
        <v>0.047619047619047616</v>
      </c>
      <c r="H23" s="10">
        <v>11</v>
      </c>
    </row>
    <row r="24" spans="1:8" ht="15">
      <c r="A24" s="32" t="s">
        <v>92</v>
      </c>
      <c r="B24" s="7" t="s">
        <v>93</v>
      </c>
      <c r="C24" s="9" t="s">
        <v>130</v>
      </c>
      <c r="D24" s="4"/>
      <c r="E24" s="11">
        <v>1</v>
      </c>
      <c r="F24" s="17">
        <f t="shared" si="0"/>
        <v>5</v>
      </c>
      <c r="G24" s="12">
        <f t="shared" si="1"/>
        <v>0.047619047619047616</v>
      </c>
      <c r="H24" s="10">
        <v>11</v>
      </c>
    </row>
    <row r="25" spans="1:8" ht="15">
      <c r="A25" s="32" t="s">
        <v>109</v>
      </c>
      <c r="B25" s="7" t="s">
        <v>110</v>
      </c>
      <c r="C25" s="9" t="s">
        <v>130</v>
      </c>
      <c r="D25" s="4"/>
      <c r="E25" s="11">
        <v>0</v>
      </c>
      <c r="F25" s="17">
        <f t="shared" si="0"/>
        <v>0</v>
      </c>
      <c r="G25" s="12">
        <f t="shared" si="1"/>
        <v>0</v>
      </c>
      <c r="H25" s="10">
        <v>12</v>
      </c>
    </row>
    <row r="26" spans="1:8" ht="15">
      <c r="A26" s="32" t="s">
        <v>114</v>
      </c>
      <c r="B26" s="7"/>
      <c r="C26" s="9"/>
      <c r="D26" s="4"/>
      <c r="E26" s="11">
        <v>0</v>
      </c>
      <c r="F26" s="17">
        <f t="shared" si="0"/>
        <v>0</v>
      </c>
      <c r="G26" s="12">
        <f t="shared" si="1"/>
        <v>0</v>
      </c>
      <c r="H26" s="10">
        <v>12</v>
      </c>
    </row>
    <row r="27" spans="1:8" ht="15">
      <c r="A27" s="32" t="s">
        <v>79</v>
      </c>
      <c r="B27" s="7" t="s">
        <v>74</v>
      </c>
      <c r="C27" s="9"/>
      <c r="D27" s="4"/>
      <c r="E27" s="11">
        <v>0</v>
      </c>
      <c r="F27" s="17">
        <f t="shared" si="0"/>
        <v>0</v>
      </c>
      <c r="G27" s="12">
        <f t="shared" si="1"/>
        <v>0</v>
      </c>
      <c r="H27" s="10">
        <v>12</v>
      </c>
    </row>
    <row r="28" spans="1:8" ht="15">
      <c r="A28" s="32" t="s">
        <v>115</v>
      </c>
      <c r="B28" s="7" t="s">
        <v>116</v>
      </c>
      <c r="C28" s="9" t="s">
        <v>130</v>
      </c>
      <c r="D28" s="4"/>
      <c r="E28" s="11"/>
      <c r="F28" s="17">
        <f t="shared" si="0"/>
        <v>0</v>
      </c>
      <c r="G28" s="12">
        <f t="shared" si="1"/>
        <v>0</v>
      </c>
      <c r="H28" s="10">
        <v>12</v>
      </c>
    </row>
    <row r="29" spans="1:8" ht="15">
      <c r="A29" s="32" t="s">
        <v>107</v>
      </c>
      <c r="B29" s="7" t="s">
        <v>117</v>
      </c>
      <c r="C29" s="9"/>
      <c r="D29" s="4"/>
      <c r="E29" s="11"/>
      <c r="F29" s="17">
        <f t="shared" si="0"/>
        <v>0</v>
      </c>
      <c r="G29" s="12">
        <f t="shared" si="1"/>
        <v>0</v>
      </c>
      <c r="H29" s="10">
        <v>12</v>
      </c>
    </row>
    <row r="30" spans="1:8" ht="15">
      <c r="A30" s="39"/>
      <c r="B30" s="3"/>
      <c r="C30" s="36"/>
      <c r="D30" s="45"/>
      <c r="E30" s="46"/>
      <c r="F30" s="46"/>
      <c r="G30" s="47"/>
      <c r="H30" s="45"/>
    </row>
    <row r="31" spans="1:2" ht="15">
      <c r="A31" s="3" t="s">
        <v>35</v>
      </c>
      <c r="B31" s="3" t="s">
        <v>36</v>
      </c>
    </row>
    <row r="32" spans="1:3" ht="15">
      <c r="A32" s="3" t="s">
        <v>5</v>
      </c>
      <c r="B32" s="3" t="s">
        <v>9</v>
      </c>
      <c r="C32" s="1" t="s">
        <v>3</v>
      </c>
    </row>
    <row r="33" spans="1:3" ht="15">
      <c r="A33" s="3"/>
      <c r="B33" s="3" t="s">
        <v>18</v>
      </c>
      <c r="C33" s="1" t="s">
        <v>19</v>
      </c>
    </row>
    <row r="34" spans="1:3" ht="15">
      <c r="A34" s="3"/>
      <c r="B34" s="3" t="s">
        <v>6</v>
      </c>
      <c r="C34" s="1" t="s">
        <v>7</v>
      </c>
    </row>
    <row r="35" spans="1:3" ht="15">
      <c r="A35" s="3"/>
      <c r="B35" s="3" t="s">
        <v>13</v>
      </c>
      <c r="C35" s="1" t="s">
        <v>14</v>
      </c>
    </row>
    <row r="36" spans="1:3" ht="15">
      <c r="A36" s="3"/>
      <c r="B36" s="3" t="s">
        <v>10</v>
      </c>
      <c r="C36" s="1" t="s">
        <v>12</v>
      </c>
    </row>
    <row r="37" spans="1:3" ht="15">
      <c r="A37" s="3"/>
      <c r="B37" s="3" t="s">
        <v>8</v>
      </c>
      <c r="C37" s="1" t="s">
        <v>2</v>
      </c>
    </row>
    <row r="38" spans="1:3" ht="15">
      <c r="A38" s="3"/>
      <c r="B38" s="3" t="s">
        <v>20</v>
      </c>
      <c r="C38" s="1" t="s">
        <v>28</v>
      </c>
    </row>
    <row r="39" spans="1:3" ht="15">
      <c r="A39" s="3"/>
      <c r="B39" s="3" t="s">
        <v>11</v>
      </c>
      <c r="C39" s="1" t="s">
        <v>4</v>
      </c>
    </row>
    <row r="40" ht="15">
      <c r="A40" s="3"/>
    </row>
    <row r="41" spans="1:2" ht="15">
      <c r="A41" s="3"/>
      <c r="B41" s="3"/>
    </row>
    <row r="42" spans="1:2" ht="15">
      <c r="A42" s="3"/>
      <c r="B42" s="3"/>
    </row>
    <row r="43" spans="1:2" ht="15">
      <c r="A43" s="3"/>
      <c r="B43" s="3"/>
    </row>
    <row r="44" spans="1:2" ht="15">
      <c r="A44" s="3"/>
      <c r="B44" s="3"/>
    </row>
    <row r="45" spans="1:2" ht="15">
      <c r="A45" s="3"/>
      <c r="B45" s="3"/>
    </row>
    <row r="46" spans="1:2" ht="15">
      <c r="A46" s="3"/>
      <c r="B46" s="3"/>
    </row>
    <row r="47" spans="1:2" ht="15">
      <c r="A47" s="3"/>
      <c r="B47" s="3"/>
    </row>
    <row r="48" spans="1:2" ht="15">
      <c r="A48" s="3"/>
      <c r="B48" s="3"/>
    </row>
    <row r="49" spans="1:2" ht="15">
      <c r="A49" s="3"/>
      <c r="B49" s="3"/>
    </row>
    <row r="50" spans="1:2" ht="15">
      <c r="A50" s="3"/>
      <c r="B50" s="3"/>
    </row>
  </sheetData>
  <sheetProtection/>
  <conditionalFormatting sqref="A41:B50 A32:A40 B29:B30 B32:B39 A31:B31 C3:C29 A4:B29">
    <cfRule type="cellIs" priority="2" dxfId="43" operator="equal" stopIfTrue="1">
      <formula>"není uvedeno"</formula>
    </cfRule>
  </conditionalFormatting>
  <printOptions/>
  <pageMargins left="0.25" right="0.25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51"/>
  <sheetViews>
    <sheetView zoomScalePageLayoutView="0" workbookViewId="0" topLeftCell="A1">
      <selection activeCell="I36" sqref="I36"/>
    </sheetView>
  </sheetViews>
  <sheetFormatPr defaultColWidth="9.140625" defaultRowHeight="15"/>
  <cols>
    <col min="1" max="1" width="14.7109375" style="1" customWidth="1"/>
    <col min="2" max="2" width="15.57421875" style="1" customWidth="1"/>
    <col min="3" max="3" width="5.28125" style="1" customWidth="1"/>
    <col min="4" max="4" width="4.8515625" style="1" customWidth="1"/>
    <col min="5" max="6" width="9.140625" style="1" customWidth="1"/>
    <col min="7" max="7" width="10.57421875" style="1" customWidth="1"/>
    <col min="8" max="16384" width="9.140625" style="1" customWidth="1"/>
  </cols>
  <sheetData>
    <row r="1" ht="18">
      <c r="A1" s="22" t="s">
        <v>137</v>
      </c>
    </row>
    <row r="3" spans="1:8" ht="32.25" thickBot="1">
      <c r="A3" s="13" t="s">
        <v>0</v>
      </c>
      <c r="B3" s="14" t="s">
        <v>1</v>
      </c>
      <c r="C3" s="15" t="s">
        <v>6</v>
      </c>
      <c r="D3" s="16" t="s">
        <v>13</v>
      </c>
      <c r="E3" s="16" t="s">
        <v>15</v>
      </c>
      <c r="F3" s="16" t="s">
        <v>18</v>
      </c>
      <c r="G3" s="16" t="s">
        <v>20</v>
      </c>
      <c r="H3" s="16" t="s">
        <v>21</v>
      </c>
    </row>
    <row r="4" spans="1:8" ht="15.75" thickTop="1">
      <c r="A4" s="34" t="s">
        <v>67</v>
      </c>
      <c r="B4" s="8" t="s">
        <v>68</v>
      </c>
      <c r="C4" s="9"/>
      <c r="D4" s="10"/>
      <c r="E4" s="11"/>
      <c r="F4" s="17">
        <f>+E4*11</f>
        <v>0</v>
      </c>
      <c r="G4" s="12">
        <f>+F4/44</f>
        <v>0</v>
      </c>
      <c r="H4" s="10"/>
    </row>
    <row r="5" spans="1:8" ht="15">
      <c r="A5" s="32" t="s">
        <v>69</v>
      </c>
      <c r="B5" s="6" t="s">
        <v>70</v>
      </c>
      <c r="C5" s="9"/>
      <c r="D5" s="10"/>
      <c r="E5" s="11"/>
      <c r="F5" s="17">
        <f aca="true" t="shared" si="0" ref="F5:F29">+E5*11</f>
        <v>0</v>
      </c>
      <c r="G5" s="12">
        <f aca="true" t="shared" si="1" ref="G5:G29">+F5/44</f>
        <v>0</v>
      </c>
      <c r="H5" s="10"/>
    </row>
    <row r="6" spans="1:8" ht="15">
      <c r="A6" s="32" t="s">
        <v>109</v>
      </c>
      <c r="B6" s="7" t="s">
        <v>74</v>
      </c>
      <c r="C6" s="9"/>
      <c r="D6" s="10"/>
      <c r="E6" s="11">
        <v>2</v>
      </c>
      <c r="F6" s="17">
        <f t="shared" si="0"/>
        <v>22</v>
      </c>
      <c r="G6" s="12">
        <f t="shared" si="1"/>
        <v>0.5</v>
      </c>
      <c r="H6" s="10">
        <v>3</v>
      </c>
    </row>
    <row r="7" spans="1:8" ht="15">
      <c r="A7" s="32" t="s">
        <v>109</v>
      </c>
      <c r="B7" s="7" t="s">
        <v>110</v>
      </c>
      <c r="C7" s="9" t="s">
        <v>130</v>
      </c>
      <c r="D7" s="10"/>
      <c r="E7" s="11">
        <v>2</v>
      </c>
      <c r="F7" s="17">
        <f t="shared" si="0"/>
        <v>22</v>
      </c>
      <c r="G7" s="12">
        <f t="shared" si="1"/>
        <v>0.5</v>
      </c>
      <c r="H7" s="10"/>
    </row>
    <row r="8" spans="1:8" ht="15">
      <c r="A8" s="32" t="s">
        <v>77</v>
      </c>
      <c r="B8" s="7" t="s">
        <v>78</v>
      </c>
      <c r="C8" s="9"/>
      <c r="D8" s="10"/>
      <c r="E8" s="11">
        <v>3</v>
      </c>
      <c r="F8" s="17">
        <f t="shared" si="0"/>
        <v>33</v>
      </c>
      <c r="G8" s="12">
        <f t="shared" si="1"/>
        <v>0.75</v>
      </c>
      <c r="H8" s="10">
        <v>2</v>
      </c>
    </row>
    <row r="9" spans="1:8" ht="15">
      <c r="A9" s="32" t="s">
        <v>112</v>
      </c>
      <c r="B9" s="7" t="s">
        <v>113</v>
      </c>
      <c r="C9" s="9"/>
      <c r="D9" s="10"/>
      <c r="E9" s="11">
        <v>1</v>
      </c>
      <c r="F9" s="17">
        <f t="shared" si="0"/>
        <v>11</v>
      </c>
      <c r="G9" s="12">
        <f t="shared" si="1"/>
        <v>0.25</v>
      </c>
      <c r="H9" s="10">
        <v>4</v>
      </c>
    </row>
    <row r="10" spans="1:8" ht="15">
      <c r="A10" s="32" t="s">
        <v>114</v>
      </c>
      <c r="B10" s="7" t="s">
        <v>135</v>
      </c>
      <c r="C10" s="9"/>
      <c r="D10" s="10"/>
      <c r="E10" s="11"/>
      <c r="F10" s="17">
        <f t="shared" si="0"/>
        <v>0</v>
      </c>
      <c r="G10" s="12">
        <f t="shared" si="1"/>
        <v>0</v>
      </c>
      <c r="H10" s="10"/>
    </row>
    <row r="11" spans="1:8" ht="15">
      <c r="A11" s="32" t="s">
        <v>79</v>
      </c>
      <c r="B11" s="7" t="s">
        <v>74</v>
      </c>
      <c r="C11" s="9"/>
      <c r="D11" s="10"/>
      <c r="E11" s="11">
        <v>1</v>
      </c>
      <c r="F11" s="17">
        <f t="shared" si="0"/>
        <v>11</v>
      </c>
      <c r="G11" s="12">
        <f t="shared" si="1"/>
        <v>0.25</v>
      </c>
      <c r="H11" s="10">
        <v>4</v>
      </c>
    </row>
    <row r="12" spans="1:8" ht="15">
      <c r="A12" s="32" t="s">
        <v>79</v>
      </c>
      <c r="B12" s="7" t="s">
        <v>80</v>
      </c>
      <c r="C12" s="9" t="s">
        <v>130</v>
      </c>
      <c r="D12" s="10"/>
      <c r="E12" s="11">
        <v>3</v>
      </c>
      <c r="F12" s="17">
        <f t="shared" si="0"/>
        <v>33</v>
      </c>
      <c r="G12" s="12">
        <f t="shared" si="1"/>
        <v>0.75</v>
      </c>
      <c r="H12" s="10"/>
    </row>
    <row r="13" spans="1:8" ht="15">
      <c r="A13" s="32" t="s">
        <v>111</v>
      </c>
      <c r="B13" s="7" t="s">
        <v>74</v>
      </c>
      <c r="C13" s="9"/>
      <c r="D13" s="10"/>
      <c r="E13" s="11"/>
      <c r="F13" s="17">
        <f t="shared" si="0"/>
        <v>0</v>
      </c>
      <c r="G13" s="12">
        <f t="shared" si="1"/>
        <v>0</v>
      </c>
      <c r="H13" s="10"/>
    </row>
    <row r="14" spans="1:8" ht="15">
      <c r="A14" s="32" t="s">
        <v>136</v>
      </c>
      <c r="B14" s="7" t="s">
        <v>134</v>
      </c>
      <c r="C14" s="9"/>
      <c r="D14" s="10"/>
      <c r="E14" s="11">
        <v>1</v>
      </c>
      <c r="F14" s="17">
        <f t="shared" si="0"/>
        <v>11</v>
      </c>
      <c r="G14" s="12">
        <f t="shared" si="1"/>
        <v>0.25</v>
      </c>
      <c r="H14" s="10">
        <v>4</v>
      </c>
    </row>
    <row r="15" spans="1:8" ht="15">
      <c r="A15" s="32" t="s">
        <v>129</v>
      </c>
      <c r="B15" s="7" t="s">
        <v>74</v>
      </c>
      <c r="C15" s="9"/>
      <c r="D15" s="10"/>
      <c r="E15" s="11">
        <v>1</v>
      </c>
      <c r="F15" s="17">
        <f t="shared" si="0"/>
        <v>11</v>
      </c>
      <c r="G15" s="12">
        <f t="shared" si="1"/>
        <v>0.25</v>
      </c>
      <c r="H15" s="10">
        <v>4</v>
      </c>
    </row>
    <row r="16" spans="1:8" ht="15">
      <c r="A16" s="32" t="s">
        <v>122</v>
      </c>
      <c r="B16" s="7" t="s">
        <v>123</v>
      </c>
      <c r="C16" s="9"/>
      <c r="D16" s="10"/>
      <c r="E16" s="11"/>
      <c r="F16" s="17">
        <f t="shared" si="0"/>
        <v>0</v>
      </c>
      <c r="G16" s="12">
        <f t="shared" si="1"/>
        <v>0</v>
      </c>
      <c r="H16" s="10"/>
    </row>
    <row r="17" spans="1:8" ht="15">
      <c r="A17" s="32" t="s">
        <v>115</v>
      </c>
      <c r="B17" s="7" t="s">
        <v>116</v>
      </c>
      <c r="C17" s="9" t="s">
        <v>130</v>
      </c>
      <c r="D17" s="10"/>
      <c r="E17" s="11">
        <v>4</v>
      </c>
      <c r="F17" s="17">
        <f t="shared" si="0"/>
        <v>44</v>
      </c>
      <c r="G17" s="12">
        <f t="shared" si="1"/>
        <v>1</v>
      </c>
      <c r="H17" s="10"/>
    </row>
    <row r="18" spans="1:8" ht="15">
      <c r="A18" s="32" t="s">
        <v>115</v>
      </c>
      <c r="B18" s="7" t="s">
        <v>121</v>
      </c>
      <c r="C18" s="9"/>
      <c r="D18" s="4"/>
      <c r="E18" s="5"/>
      <c r="F18" s="17">
        <f t="shared" si="0"/>
        <v>0</v>
      </c>
      <c r="G18" s="12">
        <f t="shared" si="1"/>
        <v>0</v>
      </c>
      <c r="H18" s="4"/>
    </row>
    <row r="19" spans="1:8" ht="15">
      <c r="A19" s="32" t="s">
        <v>81</v>
      </c>
      <c r="B19" s="7" t="s">
        <v>82</v>
      </c>
      <c r="C19" s="9"/>
      <c r="D19" s="4"/>
      <c r="E19" s="5">
        <v>4</v>
      </c>
      <c r="F19" s="17">
        <f t="shared" si="0"/>
        <v>44</v>
      </c>
      <c r="G19" s="12">
        <f t="shared" si="1"/>
        <v>1</v>
      </c>
      <c r="H19" s="4">
        <v>1</v>
      </c>
    </row>
    <row r="20" spans="1:8" ht="15">
      <c r="A20" s="32" t="s">
        <v>87</v>
      </c>
      <c r="B20" s="7" t="s">
        <v>88</v>
      </c>
      <c r="C20" s="9"/>
      <c r="D20" s="4"/>
      <c r="E20" s="5"/>
      <c r="F20" s="17">
        <f t="shared" si="0"/>
        <v>0</v>
      </c>
      <c r="G20" s="12">
        <f t="shared" si="1"/>
        <v>0</v>
      </c>
      <c r="H20" s="4"/>
    </row>
    <row r="21" spans="1:8" ht="15">
      <c r="A21" s="32" t="s">
        <v>89</v>
      </c>
      <c r="B21" s="7" t="s">
        <v>134</v>
      </c>
      <c r="C21" s="9"/>
      <c r="D21" s="4"/>
      <c r="E21" s="5">
        <v>2</v>
      </c>
      <c r="F21" s="17">
        <f t="shared" si="0"/>
        <v>22</v>
      </c>
      <c r="G21" s="12">
        <f t="shared" si="1"/>
        <v>0.5</v>
      </c>
      <c r="H21" s="4">
        <v>3</v>
      </c>
    </row>
    <row r="22" spans="1:8" ht="15">
      <c r="A22" s="32" t="s">
        <v>92</v>
      </c>
      <c r="B22" s="7" t="s">
        <v>93</v>
      </c>
      <c r="C22" s="9" t="s">
        <v>130</v>
      </c>
      <c r="D22" s="4"/>
      <c r="E22" s="5">
        <v>1</v>
      </c>
      <c r="F22" s="17">
        <f t="shared" si="0"/>
        <v>11</v>
      </c>
      <c r="G22" s="12">
        <f t="shared" si="1"/>
        <v>0.25</v>
      </c>
      <c r="H22" s="4"/>
    </row>
    <row r="23" spans="1:8" ht="15">
      <c r="A23" s="32" t="s">
        <v>107</v>
      </c>
      <c r="B23" s="7" t="s">
        <v>119</v>
      </c>
      <c r="C23" s="9"/>
      <c r="D23" s="4"/>
      <c r="E23" s="5">
        <v>1</v>
      </c>
      <c r="F23" s="17">
        <f t="shared" si="0"/>
        <v>11</v>
      </c>
      <c r="G23" s="12">
        <f t="shared" si="1"/>
        <v>0.25</v>
      </c>
      <c r="H23" s="4">
        <v>4</v>
      </c>
    </row>
    <row r="24" spans="1:8" ht="15">
      <c r="A24" s="32" t="s">
        <v>107</v>
      </c>
      <c r="B24" s="7" t="s">
        <v>117</v>
      </c>
      <c r="C24" s="9"/>
      <c r="D24" s="4"/>
      <c r="E24" s="5"/>
      <c r="F24" s="17">
        <f t="shared" si="0"/>
        <v>0</v>
      </c>
      <c r="G24" s="12">
        <f t="shared" si="1"/>
        <v>0</v>
      </c>
      <c r="H24" s="4"/>
    </row>
    <row r="25" spans="1:8" ht="15">
      <c r="A25" s="32" t="s">
        <v>118</v>
      </c>
      <c r="B25" s="7" t="s">
        <v>120</v>
      </c>
      <c r="C25" s="9"/>
      <c r="D25" s="4"/>
      <c r="E25" s="5"/>
      <c r="F25" s="17">
        <f t="shared" si="0"/>
        <v>0</v>
      </c>
      <c r="G25" s="12">
        <f t="shared" si="1"/>
        <v>0</v>
      </c>
      <c r="H25" s="4"/>
    </row>
    <row r="26" spans="1:8" ht="15">
      <c r="A26" s="32" t="s">
        <v>94</v>
      </c>
      <c r="B26" s="7" t="s">
        <v>95</v>
      </c>
      <c r="C26" s="9"/>
      <c r="D26" s="4"/>
      <c r="E26" s="5">
        <v>2</v>
      </c>
      <c r="F26" s="17">
        <f t="shared" si="0"/>
        <v>22</v>
      </c>
      <c r="G26" s="12">
        <f t="shared" si="1"/>
        <v>0.5</v>
      </c>
      <c r="H26" s="4">
        <v>3</v>
      </c>
    </row>
    <row r="27" spans="1:8" ht="15">
      <c r="A27" s="32" t="s">
        <v>96</v>
      </c>
      <c r="B27" s="7" t="s">
        <v>97</v>
      </c>
      <c r="C27" s="9" t="s">
        <v>130</v>
      </c>
      <c r="D27" s="4"/>
      <c r="E27" s="5">
        <v>5</v>
      </c>
      <c r="F27" s="17">
        <f t="shared" si="0"/>
        <v>55</v>
      </c>
      <c r="G27" s="12">
        <f t="shared" si="1"/>
        <v>1.25</v>
      </c>
      <c r="H27" s="4"/>
    </row>
    <row r="28" spans="1:8" ht="15">
      <c r="A28" s="32" t="s">
        <v>96</v>
      </c>
      <c r="B28" s="7" t="s">
        <v>98</v>
      </c>
      <c r="C28" s="9"/>
      <c r="D28" s="4"/>
      <c r="E28" s="5"/>
      <c r="F28" s="17">
        <f t="shared" si="0"/>
        <v>0</v>
      </c>
      <c r="G28" s="12">
        <f t="shared" si="1"/>
        <v>0</v>
      </c>
      <c r="H28" s="4"/>
    </row>
    <row r="29" spans="1:8" ht="15">
      <c r="A29" s="32" t="s">
        <v>108</v>
      </c>
      <c r="B29" s="7" t="s">
        <v>128</v>
      </c>
      <c r="C29" s="9"/>
      <c r="D29" s="4"/>
      <c r="E29" s="5">
        <v>3</v>
      </c>
      <c r="F29" s="17">
        <f t="shared" si="0"/>
        <v>33</v>
      </c>
      <c r="G29" s="12">
        <f t="shared" si="1"/>
        <v>0.75</v>
      </c>
      <c r="H29" s="4">
        <v>2</v>
      </c>
    </row>
    <row r="30" spans="1:4" ht="15">
      <c r="A30" s="3"/>
      <c r="B30" s="3"/>
      <c r="C30" s="2"/>
      <c r="D30" s="2"/>
    </row>
    <row r="31" spans="1:4" ht="15">
      <c r="A31" s="1" t="s">
        <v>139</v>
      </c>
      <c r="B31" s="18"/>
      <c r="C31" s="2"/>
      <c r="D31" s="2"/>
    </row>
    <row r="32" spans="1:2" ht="15">
      <c r="A32" s="3"/>
      <c r="B32" s="3"/>
    </row>
    <row r="33" spans="1:3" ht="15">
      <c r="A33" s="3" t="s">
        <v>5</v>
      </c>
      <c r="B33" s="3" t="s">
        <v>9</v>
      </c>
      <c r="C33" s="1" t="s">
        <v>3</v>
      </c>
    </row>
    <row r="34" spans="1:3" ht="15">
      <c r="A34" s="3"/>
      <c r="B34" s="3" t="s">
        <v>18</v>
      </c>
      <c r="C34" s="1" t="s">
        <v>19</v>
      </c>
    </row>
    <row r="35" spans="1:3" ht="15">
      <c r="A35" s="3"/>
      <c r="B35" s="3" t="s">
        <v>6</v>
      </c>
      <c r="C35" s="1" t="s">
        <v>7</v>
      </c>
    </row>
    <row r="36" spans="1:3" ht="15">
      <c r="A36" s="3"/>
      <c r="B36" s="3" t="s">
        <v>13</v>
      </c>
      <c r="C36" s="1" t="s">
        <v>14</v>
      </c>
    </row>
    <row r="37" spans="1:3" ht="15">
      <c r="A37" s="3"/>
      <c r="B37" s="3" t="s">
        <v>10</v>
      </c>
      <c r="C37" s="1" t="s">
        <v>12</v>
      </c>
    </row>
    <row r="38" spans="1:3" ht="15">
      <c r="A38" s="3"/>
      <c r="B38" s="3" t="s">
        <v>8</v>
      </c>
      <c r="C38" s="1" t="s">
        <v>2</v>
      </c>
    </row>
    <row r="39" spans="1:3" ht="15">
      <c r="A39" s="3"/>
      <c r="B39" s="3" t="s">
        <v>20</v>
      </c>
      <c r="C39" s="1" t="s">
        <v>28</v>
      </c>
    </row>
    <row r="40" spans="1:3" ht="15">
      <c r="A40" s="3"/>
      <c r="B40" s="3" t="s">
        <v>11</v>
      </c>
      <c r="C40" s="1" t="s">
        <v>4</v>
      </c>
    </row>
    <row r="41" ht="15">
      <c r="A41" s="3"/>
    </row>
    <row r="42" spans="1:2" ht="15">
      <c r="A42" s="3"/>
      <c r="B42" s="3"/>
    </row>
    <row r="43" spans="1:2" ht="15">
      <c r="A43" s="3"/>
      <c r="B43" s="3"/>
    </row>
    <row r="44" spans="1:2" ht="15">
      <c r="A44" s="3"/>
      <c r="B44" s="3"/>
    </row>
    <row r="45" spans="1:2" ht="15">
      <c r="A45" s="3"/>
      <c r="B45" s="3"/>
    </row>
    <row r="46" spans="1:2" ht="15">
      <c r="A46" s="3"/>
      <c r="B46" s="3"/>
    </row>
    <row r="47" spans="1:2" ht="15">
      <c r="A47" s="3"/>
      <c r="B47" s="3"/>
    </row>
    <row r="48" spans="1:2" ht="15">
      <c r="A48" s="3"/>
      <c r="B48" s="3"/>
    </row>
    <row r="49" spans="1:2" ht="15">
      <c r="A49" s="3"/>
      <c r="B49" s="3"/>
    </row>
    <row r="50" spans="1:2" ht="15">
      <c r="A50" s="3"/>
      <c r="B50" s="3"/>
    </row>
    <row r="51" spans="1:2" ht="15">
      <c r="A51" s="3"/>
      <c r="B51" s="3"/>
    </row>
  </sheetData>
  <sheetProtection/>
  <conditionalFormatting sqref="A42:B51 A29:C29 A30 A32:A41 C3:C28 B30:B40 A4:B28">
    <cfRule type="cellIs" priority="3" dxfId="43" operator="equal" stopIfTrue="1">
      <formula>"není uvedeno"</formula>
    </cfRule>
  </conditionalFormatting>
  <conditionalFormatting sqref="C4:C29">
    <cfRule type="cellIs" priority="2" dxfId="43" operator="equal" stopIfTrue="1">
      <formula>"není uvedeno"</formula>
    </cfRule>
  </conditionalFormatting>
  <conditionalFormatting sqref="C4:C29">
    <cfRule type="cellIs" priority="1" dxfId="43" operator="equal" stopIfTrue="1">
      <formula>"není uvedeno"</formula>
    </cfRule>
  </conditionalFormatting>
  <printOptions/>
  <pageMargins left="0.25" right="0.25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31"/>
  <sheetViews>
    <sheetView zoomScalePageLayoutView="0" workbookViewId="0" topLeftCell="A4">
      <selection activeCell="E4" sqref="E4:N22"/>
    </sheetView>
  </sheetViews>
  <sheetFormatPr defaultColWidth="9.140625" defaultRowHeight="15"/>
  <cols>
    <col min="1" max="1" width="13.00390625" style="0" customWidth="1"/>
    <col min="2" max="2" width="15.57421875" style="0" customWidth="1"/>
    <col min="3" max="3" width="5.28125" style="0" customWidth="1"/>
    <col min="4" max="14" width="4.8515625" style="0" customWidth="1"/>
    <col min="16" max="16" width="10.57421875" style="0" customWidth="1"/>
  </cols>
  <sheetData>
    <row r="1" spans="1:17" ht="18">
      <c r="A1" s="22" t="s">
        <v>55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81" thickBot="1">
      <c r="A3" s="13" t="s">
        <v>0</v>
      </c>
      <c r="B3" s="14" t="s">
        <v>1</v>
      </c>
      <c r="C3" s="15" t="s">
        <v>6</v>
      </c>
      <c r="D3" s="16" t="s">
        <v>13</v>
      </c>
      <c r="E3" s="25" t="s">
        <v>57</v>
      </c>
      <c r="F3" s="25" t="s">
        <v>58</v>
      </c>
      <c r="G3" s="25" t="s">
        <v>59</v>
      </c>
      <c r="H3" s="25" t="s">
        <v>66</v>
      </c>
      <c r="I3" s="25" t="s">
        <v>60</v>
      </c>
      <c r="J3" s="25" t="s">
        <v>61</v>
      </c>
      <c r="K3" s="25" t="s">
        <v>62</v>
      </c>
      <c r="L3" s="25" t="s">
        <v>63</v>
      </c>
      <c r="M3" s="25" t="s">
        <v>64</v>
      </c>
      <c r="N3" s="25" t="s">
        <v>65</v>
      </c>
      <c r="O3" s="16" t="s">
        <v>56</v>
      </c>
      <c r="P3" s="16" t="s">
        <v>20</v>
      </c>
      <c r="Q3" s="16" t="s">
        <v>21</v>
      </c>
    </row>
    <row r="4" spans="1:17" ht="16.5" thickTop="1">
      <c r="A4" s="26" t="s">
        <v>67</v>
      </c>
      <c r="B4" s="8" t="s">
        <v>68</v>
      </c>
      <c r="C4" s="9" t="s">
        <v>9</v>
      </c>
      <c r="D4" s="10"/>
      <c r="E4" s="10">
        <f>'Kanadská lovecká'!F4</f>
        <v>75</v>
      </c>
      <c r="F4" s="10">
        <f>Parkůr!G4</f>
        <v>88</v>
      </c>
      <c r="G4" s="10">
        <f>Ústupovka!J4</f>
        <v>132</v>
      </c>
      <c r="H4" s="10">
        <f>'Létající kola'!G4</f>
        <v>72</v>
      </c>
      <c r="I4" s="10">
        <f>'Běžící kola'!F4</f>
        <v>42</v>
      </c>
      <c r="J4" s="10">
        <f>'Střelba z hradeb'!F4</f>
        <v>80</v>
      </c>
      <c r="K4" s="10">
        <f>'Střelba na hradby'!F4</f>
        <v>84</v>
      </c>
      <c r="L4" s="10">
        <f>'Nahazovaní králíci'!F4</f>
        <v>63</v>
      </c>
      <c r="M4" s="10">
        <f>'Střelba na Mongola'!F4</f>
        <v>50</v>
      </c>
      <c r="N4" s="11">
        <f>Kombat!F4</f>
        <v>0</v>
      </c>
      <c r="O4" s="17">
        <f>SUM(E4:N4)</f>
        <v>686</v>
      </c>
      <c r="P4" s="12">
        <f aca="true" t="shared" si="0" ref="P4:P22">+O4/1072</f>
        <v>0.6399253731343284</v>
      </c>
      <c r="Q4" s="10" t="s">
        <v>22</v>
      </c>
    </row>
    <row r="5" spans="1:17" ht="15.75">
      <c r="A5" s="27" t="s">
        <v>69</v>
      </c>
      <c r="B5" s="6" t="s">
        <v>70</v>
      </c>
      <c r="C5" s="29" t="s">
        <v>10</v>
      </c>
      <c r="D5" s="10"/>
      <c r="E5" s="10">
        <f>'Kanadská lovecká'!F5</f>
        <v>65</v>
      </c>
      <c r="F5" s="10">
        <f>Parkůr!G5</f>
        <v>82</v>
      </c>
      <c r="G5" s="10">
        <f>Ústupovka!J5</f>
        <v>114</v>
      </c>
      <c r="H5" s="10">
        <f>'Létající kola'!G5</f>
        <v>60</v>
      </c>
      <c r="I5" s="10">
        <f>'Běžící kola'!F5</f>
        <v>36</v>
      </c>
      <c r="J5" s="10">
        <f>'Střelba z hradeb'!F5</f>
        <v>72</v>
      </c>
      <c r="K5" s="10">
        <f>'Střelba na hradby'!F5</f>
        <v>72</v>
      </c>
      <c r="L5" s="10">
        <f>'Nahazovaní králíci'!F5</f>
        <v>63</v>
      </c>
      <c r="M5" s="10">
        <f>'Střelba na Mongola'!F5</f>
        <v>45</v>
      </c>
      <c r="N5" s="11">
        <f>Kombat!F5</f>
        <v>0</v>
      </c>
      <c r="O5" s="17">
        <f aca="true" t="shared" si="1" ref="O5:O17">SUM(E5:N5)</f>
        <v>609</v>
      </c>
      <c r="P5" s="12">
        <f t="shared" si="0"/>
        <v>0.5680970149253731</v>
      </c>
      <c r="Q5" s="10"/>
    </row>
    <row r="6" spans="1:17" ht="15.75">
      <c r="A6" s="28" t="s">
        <v>71</v>
      </c>
      <c r="B6" s="7" t="s">
        <v>72</v>
      </c>
      <c r="C6" s="29" t="s">
        <v>8</v>
      </c>
      <c r="D6" s="10"/>
      <c r="E6" s="10">
        <f>'Kanadská lovecká'!F31</f>
        <v>0</v>
      </c>
      <c r="F6" s="10">
        <f>Parkůr!G6</f>
        <v>70</v>
      </c>
      <c r="G6" s="10">
        <f>Ústupovka!J6</f>
        <v>102</v>
      </c>
      <c r="H6" s="10">
        <f>'Létající kola'!G6</f>
        <v>60</v>
      </c>
      <c r="I6" s="10">
        <f>'Běžící kola'!F6</f>
        <v>36</v>
      </c>
      <c r="J6" s="10">
        <f>'Střelba z hradeb'!F6</f>
        <v>68</v>
      </c>
      <c r="K6" s="10">
        <f>'Střelba na hradby'!F6</f>
        <v>64</v>
      </c>
      <c r="L6" s="10">
        <f>'Nahazovaní králíci'!F6</f>
        <v>63</v>
      </c>
      <c r="M6" s="10">
        <f>'Střelba na Mongola'!F6</f>
        <v>45</v>
      </c>
      <c r="N6" s="11">
        <f>Kombat!F6</f>
        <v>22</v>
      </c>
      <c r="O6" s="17">
        <f t="shared" si="1"/>
        <v>530</v>
      </c>
      <c r="P6" s="12">
        <f t="shared" si="0"/>
        <v>0.4944029850746269</v>
      </c>
      <c r="Q6" s="10"/>
    </row>
    <row r="7" spans="1:17" ht="15.75">
      <c r="A7" s="28" t="s">
        <v>73</v>
      </c>
      <c r="B7" s="7" t="s">
        <v>74</v>
      </c>
      <c r="C7" s="9" t="s">
        <v>9</v>
      </c>
      <c r="D7" s="10"/>
      <c r="E7" s="10">
        <f>'Kanadská lovecká'!F6</f>
        <v>60</v>
      </c>
      <c r="F7" s="10">
        <f>Parkůr!G7</f>
        <v>66</v>
      </c>
      <c r="G7" s="10">
        <f>Ústupovka!J7</f>
        <v>102</v>
      </c>
      <c r="H7" s="10">
        <f>'Létající kola'!G7</f>
        <v>60</v>
      </c>
      <c r="I7" s="10">
        <f>'Běžící kola'!F7</f>
        <v>36</v>
      </c>
      <c r="J7" s="10">
        <f>'Střelba z hradeb'!F7</f>
        <v>64</v>
      </c>
      <c r="K7" s="10">
        <f>'Střelba na hradby'!F7</f>
        <v>64</v>
      </c>
      <c r="L7" s="10">
        <f>'Nahazovaní králíci'!F7</f>
        <v>63</v>
      </c>
      <c r="M7" s="10">
        <f>'Střelba na Mongola'!F7</f>
        <v>35</v>
      </c>
      <c r="N7" s="11">
        <f>Kombat!F7</f>
        <v>22</v>
      </c>
      <c r="O7" s="17">
        <f t="shared" si="1"/>
        <v>572</v>
      </c>
      <c r="P7" s="12">
        <f t="shared" si="0"/>
        <v>0.5335820895522388</v>
      </c>
      <c r="Q7" s="10"/>
    </row>
    <row r="8" spans="1:17" ht="15.75">
      <c r="A8" s="28" t="s">
        <v>75</v>
      </c>
      <c r="B8" s="7" t="s">
        <v>76</v>
      </c>
      <c r="C8" s="9" t="s">
        <v>9</v>
      </c>
      <c r="D8" s="10"/>
      <c r="E8" s="10">
        <f>'Kanadská lovecká'!F7</f>
        <v>55</v>
      </c>
      <c r="F8" s="10">
        <f>Parkůr!G8</f>
        <v>63</v>
      </c>
      <c r="G8" s="10">
        <f>Ústupovka!J8</f>
        <v>102</v>
      </c>
      <c r="H8" s="10">
        <f>'Létající kola'!G8</f>
        <v>48</v>
      </c>
      <c r="I8" s="10">
        <f>'Běžící kola'!F8</f>
        <v>36</v>
      </c>
      <c r="J8" s="10">
        <f>'Střelba z hradeb'!F8</f>
        <v>64</v>
      </c>
      <c r="K8" s="10">
        <f>'Střelba na hradby'!F8</f>
        <v>60</v>
      </c>
      <c r="L8" s="10">
        <f>'Nahazovaní králíci'!F8</f>
        <v>49</v>
      </c>
      <c r="M8" s="10">
        <f>'Střelba na Mongola'!F8</f>
        <v>35</v>
      </c>
      <c r="N8" s="11">
        <f>Kombat!F8</f>
        <v>33</v>
      </c>
      <c r="O8" s="17">
        <f t="shared" si="1"/>
        <v>545</v>
      </c>
      <c r="P8" s="12">
        <f t="shared" si="0"/>
        <v>0.5083955223880597</v>
      </c>
      <c r="Q8" s="10"/>
    </row>
    <row r="9" spans="1:17" ht="15.75">
      <c r="A9" s="28" t="s">
        <v>77</v>
      </c>
      <c r="B9" s="7" t="s">
        <v>78</v>
      </c>
      <c r="C9" s="29" t="s">
        <v>8</v>
      </c>
      <c r="D9" s="10"/>
      <c r="E9" s="10">
        <f>'Kanadská lovecká'!F8</f>
        <v>40</v>
      </c>
      <c r="F9" s="10">
        <f>Parkůr!G9</f>
        <v>62</v>
      </c>
      <c r="G9" s="10">
        <f>Ústupovka!J9</f>
        <v>96</v>
      </c>
      <c r="H9" s="10">
        <f>'Létající kola'!G9</f>
        <v>48</v>
      </c>
      <c r="I9" s="10">
        <f>'Běžící kola'!F9</f>
        <v>36</v>
      </c>
      <c r="J9" s="10">
        <f>'Střelba z hradeb'!F9</f>
        <v>60</v>
      </c>
      <c r="K9" s="10">
        <f>'Střelba na hradby'!F9</f>
        <v>60</v>
      </c>
      <c r="L9" s="10">
        <f>'Nahazovaní králíci'!F9</f>
        <v>49</v>
      </c>
      <c r="M9" s="10">
        <f>'Střelba na Mongola'!F9</f>
        <v>30</v>
      </c>
      <c r="N9" s="11">
        <f>Kombat!F9</f>
        <v>11</v>
      </c>
      <c r="O9" s="17">
        <f t="shared" si="1"/>
        <v>492</v>
      </c>
      <c r="P9" s="12">
        <f t="shared" si="0"/>
        <v>0.458955223880597</v>
      </c>
      <c r="Q9" s="10"/>
    </row>
    <row r="10" spans="1:17" ht="15.75">
      <c r="A10" s="28" t="s">
        <v>79</v>
      </c>
      <c r="B10" s="7" t="s">
        <v>74</v>
      </c>
      <c r="C10" s="9" t="s">
        <v>9</v>
      </c>
      <c r="D10" s="10"/>
      <c r="E10" s="10">
        <f>'Kanadská lovecká'!F9</f>
        <v>40</v>
      </c>
      <c r="F10" s="10">
        <f>Parkůr!G10</f>
        <v>60</v>
      </c>
      <c r="G10" s="10">
        <f>Ústupovka!J10</f>
        <v>90</v>
      </c>
      <c r="H10" s="10">
        <f>'Létající kola'!G10</f>
        <v>48</v>
      </c>
      <c r="I10" s="10">
        <f>'Běžící kola'!F10</f>
        <v>30</v>
      </c>
      <c r="J10" s="10">
        <f>'Střelba z hradeb'!F10</f>
        <v>48</v>
      </c>
      <c r="K10" s="10">
        <f>'Střelba na hradby'!F10</f>
        <v>56</v>
      </c>
      <c r="L10" s="10">
        <f>'Nahazovaní králíci'!F10</f>
        <v>49</v>
      </c>
      <c r="M10" s="10">
        <f>'Střelba na Mongola'!F10</f>
        <v>30</v>
      </c>
      <c r="N10" s="11">
        <f>Kombat!F10</f>
        <v>0</v>
      </c>
      <c r="O10" s="17">
        <f t="shared" si="1"/>
        <v>451</v>
      </c>
      <c r="P10" s="12">
        <f t="shared" si="0"/>
        <v>0.4207089552238806</v>
      </c>
      <c r="Q10" s="10"/>
    </row>
    <row r="11" spans="1:17" ht="15.75">
      <c r="A11" s="28" t="s">
        <v>79</v>
      </c>
      <c r="B11" s="7" t="s">
        <v>80</v>
      </c>
      <c r="C11" s="9" t="s">
        <v>9</v>
      </c>
      <c r="D11" s="10"/>
      <c r="E11" s="10">
        <f>'Kanadská lovecká'!F10</f>
        <v>30</v>
      </c>
      <c r="F11" s="10">
        <f>Parkůr!G11</f>
        <v>57</v>
      </c>
      <c r="G11" s="10">
        <f>Ústupovka!J11</f>
        <v>90</v>
      </c>
      <c r="H11" s="10">
        <f>'Létající kola'!G11</f>
        <v>36</v>
      </c>
      <c r="I11" s="10">
        <f>'Běžící kola'!F11</f>
        <v>30</v>
      </c>
      <c r="J11" s="10">
        <f>'Střelba z hradeb'!F11</f>
        <v>44</v>
      </c>
      <c r="K11" s="10">
        <f>'Střelba na hradby'!F11</f>
        <v>48</v>
      </c>
      <c r="L11" s="10">
        <f>'Nahazovaní králíci'!F11</f>
        <v>42</v>
      </c>
      <c r="M11" s="10">
        <f>'Střelba na Mongola'!F11</f>
        <v>30</v>
      </c>
      <c r="N11" s="11">
        <f>Kombat!F11</f>
        <v>11</v>
      </c>
      <c r="O11" s="17">
        <f t="shared" si="1"/>
        <v>418</v>
      </c>
      <c r="P11" s="12">
        <f t="shared" si="0"/>
        <v>0.38992537313432835</v>
      </c>
      <c r="Q11" s="10"/>
    </row>
    <row r="12" spans="1:17" ht="15.75">
      <c r="A12" s="28" t="s">
        <v>81</v>
      </c>
      <c r="B12" s="7" t="s">
        <v>82</v>
      </c>
      <c r="C12" s="9" t="s">
        <v>9</v>
      </c>
      <c r="D12" s="10"/>
      <c r="E12" s="10">
        <f>'Kanadská lovecká'!F11</f>
        <v>30</v>
      </c>
      <c r="F12" s="10">
        <f>Parkůr!G12</f>
        <v>55</v>
      </c>
      <c r="G12" s="10">
        <f>Ústupovka!J12</f>
        <v>78</v>
      </c>
      <c r="H12" s="10">
        <f>'Létající kola'!G12</f>
        <v>36</v>
      </c>
      <c r="I12" s="10">
        <f>'Běžící kola'!F12</f>
        <v>24</v>
      </c>
      <c r="J12" s="10">
        <f>'Střelba z hradeb'!F12</f>
        <v>44</v>
      </c>
      <c r="K12" s="10">
        <f>'Střelba na hradby'!F12</f>
        <v>48</v>
      </c>
      <c r="L12" s="10">
        <f>'Nahazovaní králíci'!F12</f>
        <v>42</v>
      </c>
      <c r="M12" s="10">
        <f>'Střelba na Mongola'!F12</f>
        <v>30</v>
      </c>
      <c r="N12" s="11">
        <f>Kombat!F12</f>
        <v>33</v>
      </c>
      <c r="O12" s="17">
        <f t="shared" si="1"/>
        <v>420</v>
      </c>
      <c r="P12" s="12">
        <f t="shared" si="0"/>
        <v>0.3917910447761194</v>
      </c>
      <c r="Q12" s="10"/>
    </row>
    <row r="13" spans="1:17" ht="15.75">
      <c r="A13" s="28" t="s">
        <v>83</v>
      </c>
      <c r="B13" s="7" t="s">
        <v>84</v>
      </c>
      <c r="C13" s="9" t="s">
        <v>8</v>
      </c>
      <c r="D13" s="10"/>
      <c r="E13" s="10">
        <f>'Kanadská lovecká'!F12</f>
        <v>30</v>
      </c>
      <c r="F13" s="10">
        <f>Parkůr!G13</f>
        <v>52</v>
      </c>
      <c r="G13" s="10">
        <f>Ústupovka!J13</f>
        <v>78</v>
      </c>
      <c r="H13" s="10">
        <f>'Létající kola'!G13</f>
        <v>36</v>
      </c>
      <c r="I13" s="10">
        <f>'Běžící kola'!F13</f>
        <v>24</v>
      </c>
      <c r="J13" s="10">
        <f>'Střelba z hradeb'!F13</f>
        <v>40</v>
      </c>
      <c r="K13" s="10">
        <f>'Střelba na hradby'!F13</f>
        <v>48</v>
      </c>
      <c r="L13" s="10">
        <f>'Nahazovaní králíci'!F13</f>
        <v>35</v>
      </c>
      <c r="M13" s="10">
        <f>'Střelba na Mongola'!F13</f>
        <v>25</v>
      </c>
      <c r="N13" s="11">
        <f>Kombat!F13</f>
        <v>0</v>
      </c>
      <c r="O13" s="17">
        <f t="shared" si="1"/>
        <v>368</v>
      </c>
      <c r="P13" s="12">
        <f t="shared" si="0"/>
        <v>0.34328358208955223</v>
      </c>
      <c r="Q13" s="10"/>
    </row>
    <row r="14" spans="1:17" ht="15.75">
      <c r="A14" s="28" t="s">
        <v>85</v>
      </c>
      <c r="B14" s="7" t="s">
        <v>86</v>
      </c>
      <c r="C14" s="29" t="s">
        <v>9</v>
      </c>
      <c r="D14" s="10"/>
      <c r="E14" s="10">
        <f>'Kanadská lovecká'!F13</f>
        <v>30</v>
      </c>
      <c r="F14" s="10">
        <f>Parkůr!G14</f>
        <v>51</v>
      </c>
      <c r="G14" s="10">
        <f>Ústupovka!J14</f>
        <v>78</v>
      </c>
      <c r="H14" s="10">
        <f>'Létající kola'!G14</f>
        <v>24</v>
      </c>
      <c r="I14" s="10">
        <f>'Běžící kola'!F14</f>
        <v>24</v>
      </c>
      <c r="J14" s="10">
        <f>'Střelba z hradeb'!F14</f>
        <v>36</v>
      </c>
      <c r="K14" s="10">
        <f>'Střelba na hradby'!F14</f>
        <v>48</v>
      </c>
      <c r="L14" s="10">
        <f>'Nahazovaní králíci'!F14</f>
        <v>35</v>
      </c>
      <c r="M14" s="10">
        <f>'Střelba na Mongola'!F14</f>
        <v>25</v>
      </c>
      <c r="N14" s="11">
        <f>Kombat!F14</f>
        <v>11</v>
      </c>
      <c r="O14" s="17">
        <f t="shared" si="1"/>
        <v>362</v>
      </c>
      <c r="P14" s="12">
        <f t="shared" si="0"/>
        <v>0.3376865671641791</v>
      </c>
      <c r="Q14" s="10"/>
    </row>
    <row r="15" spans="1:17" ht="15.75">
      <c r="A15" s="28" t="s">
        <v>87</v>
      </c>
      <c r="B15" s="7" t="s">
        <v>88</v>
      </c>
      <c r="C15" s="9" t="s">
        <v>9</v>
      </c>
      <c r="D15" s="10"/>
      <c r="E15" s="10">
        <f>'Kanadská lovecká'!F14</f>
        <v>25</v>
      </c>
      <c r="F15" s="10">
        <f>Parkůr!G15</f>
        <v>49</v>
      </c>
      <c r="G15" s="10">
        <f>Ústupovka!J15</f>
        <v>66</v>
      </c>
      <c r="H15" s="10">
        <f>'Létající kola'!G15</f>
        <v>24</v>
      </c>
      <c r="I15" s="10">
        <f>'Běžící kola'!F15</f>
        <v>18</v>
      </c>
      <c r="J15" s="10">
        <f>'Střelba z hradeb'!F15</f>
        <v>36</v>
      </c>
      <c r="K15" s="10">
        <f>'Střelba na hradby'!F15</f>
        <v>48</v>
      </c>
      <c r="L15" s="10">
        <f>'Nahazovaní králíci'!F15</f>
        <v>35</v>
      </c>
      <c r="M15" s="10">
        <f>'Střelba na Mongola'!F15</f>
        <v>20</v>
      </c>
      <c r="N15" s="11">
        <f>Kombat!F15</f>
        <v>11</v>
      </c>
      <c r="O15" s="17">
        <f t="shared" si="1"/>
        <v>332</v>
      </c>
      <c r="P15" s="12">
        <f t="shared" si="0"/>
        <v>0.30970149253731344</v>
      </c>
      <c r="Q15" s="10"/>
    </row>
    <row r="16" spans="1:17" ht="15.75">
      <c r="A16" s="28" t="s">
        <v>89</v>
      </c>
      <c r="B16" s="7" t="s">
        <v>74</v>
      </c>
      <c r="C16" s="9" t="s">
        <v>9</v>
      </c>
      <c r="D16" s="10"/>
      <c r="E16" s="10">
        <f>'Kanadská lovecká'!F15</f>
        <v>20</v>
      </c>
      <c r="F16" s="10">
        <f>Parkůr!G16</f>
        <v>42</v>
      </c>
      <c r="G16" s="10">
        <f>Ústupovka!J16</f>
        <v>66</v>
      </c>
      <c r="H16" s="10">
        <f>'Létající kola'!G16</f>
        <v>24</v>
      </c>
      <c r="I16" s="10">
        <f>'Běžící kola'!F16</f>
        <v>18</v>
      </c>
      <c r="J16" s="10">
        <f>'Střelba z hradeb'!F16</f>
        <v>36</v>
      </c>
      <c r="K16" s="10">
        <f>'Střelba na hradby'!F16</f>
        <v>44</v>
      </c>
      <c r="L16" s="10">
        <f>'Nahazovaní králíci'!F16</f>
        <v>28</v>
      </c>
      <c r="M16" s="10">
        <f>'Střelba na Mongola'!F16</f>
        <v>20</v>
      </c>
      <c r="N16" s="11">
        <f>Kombat!F16</f>
        <v>0</v>
      </c>
      <c r="O16" s="17">
        <f t="shared" si="1"/>
        <v>298</v>
      </c>
      <c r="P16" s="12">
        <f t="shared" si="0"/>
        <v>0.27798507462686567</v>
      </c>
      <c r="Q16" s="10"/>
    </row>
    <row r="17" spans="1:17" ht="15.75">
      <c r="A17" s="28" t="s">
        <v>90</v>
      </c>
      <c r="B17" s="7" t="s">
        <v>91</v>
      </c>
      <c r="C17" s="9" t="s">
        <v>9</v>
      </c>
      <c r="D17" s="10"/>
      <c r="E17" s="10">
        <f>'Kanadská lovecká'!F16</f>
        <v>20</v>
      </c>
      <c r="F17" s="10">
        <f>Parkůr!G17</f>
        <v>42</v>
      </c>
      <c r="G17" s="10">
        <f>Ústupovka!J17</f>
        <v>66</v>
      </c>
      <c r="H17" s="10">
        <f>'Létající kola'!G17</f>
        <v>24</v>
      </c>
      <c r="I17" s="10">
        <f>'Běžící kola'!F17</f>
        <v>18</v>
      </c>
      <c r="J17" s="10">
        <f>'Střelba z hradeb'!F17</f>
        <v>36</v>
      </c>
      <c r="K17" s="10">
        <f>'Střelba na hradby'!F17</f>
        <v>40</v>
      </c>
      <c r="L17" s="10">
        <f>'Nahazovaní králíci'!F17</f>
        <v>28</v>
      </c>
      <c r="M17" s="10">
        <f>'Střelba na Mongola'!F17</f>
        <v>20</v>
      </c>
      <c r="N17" s="11">
        <f>Kombat!F17</f>
        <v>44</v>
      </c>
      <c r="O17" s="17">
        <f t="shared" si="1"/>
        <v>338</v>
      </c>
      <c r="P17" s="12">
        <f t="shared" si="0"/>
        <v>0.31529850746268656</v>
      </c>
      <c r="Q17" s="10"/>
    </row>
    <row r="18" spans="1:17" ht="15.75">
      <c r="A18" s="28" t="s">
        <v>92</v>
      </c>
      <c r="B18" s="7" t="s">
        <v>93</v>
      </c>
      <c r="C18" s="9" t="s">
        <v>9</v>
      </c>
      <c r="D18" s="4"/>
      <c r="E18" s="4">
        <f>'Kanadská lovecká'!F5</f>
        <v>65</v>
      </c>
      <c r="F18" s="4">
        <f>Parkůr!G18</f>
        <v>38</v>
      </c>
      <c r="G18" s="4">
        <f>Ústupovka!J18</f>
        <v>66</v>
      </c>
      <c r="H18" s="4">
        <f>'Létající kola'!G18</f>
        <v>24</v>
      </c>
      <c r="I18" s="4">
        <f>'Běžící kola'!F18</f>
        <v>18</v>
      </c>
      <c r="J18" s="4">
        <f>'Střelba z hradeb'!F5</f>
        <v>72</v>
      </c>
      <c r="K18" s="4">
        <f>'Střelba na hradby'!F18</f>
        <v>36</v>
      </c>
      <c r="L18" s="4">
        <f>'Nahazovaní králíci'!F5</f>
        <v>63</v>
      </c>
      <c r="M18" s="4">
        <f>'Střelba na Mongola'!F18</f>
        <v>20</v>
      </c>
      <c r="N18" s="5">
        <f>Kombat!F18</f>
        <v>0</v>
      </c>
      <c r="O18" s="17">
        <f>SUM(E18:N18)</f>
        <v>402</v>
      </c>
      <c r="P18" s="12">
        <f t="shared" si="0"/>
        <v>0.375</v>
      </c>
      <c r="Q18" s="4" t="s">
        <v>23</v>
      </c>
    </row>
    <row r="19" spans="1:17" ht="15.75">
      <c r="A19" s="28" t="s">
        <v>94</v>
      </c>
      <c r="B19" s="7" t="s">
        <v>95</v>
      </c>
      <c r="C19" s="9" t="s">
        <v>9</v>
      </c>
      <c r="D19" s="4"/>
      <c r="E19" s="4">
        <f>'Kanadská lovecká'!F18</f>
        <v>15</v>
      </c>
      <c r="F19" s="4">
        <f>Parkůr!G19</f>
        <v>35</v>
      </c>
      <c r="G19" s="4">
        <f>Ústupovka!J19</f>
        <v>60</v>
      </c>
      <c r="H19" s="4">
        <f>'Létající kola'!G19</f>
        <v>12</v>
      </c>
      <c r="I19" s="4">
        <f>'Běžící kola'!F19</f>
        <v>18</v>
      </c>
      <c r="J19" s="4">
        <f>'Střelba z hradeb'!F19</f>
        <v>32</v>
      </c>
      <c r="K19" s="4">
        <f>'Střelba na hradby'!F19</f>
        <v>36</v>
      </c>
      <c r="L19" s="4">
        <f>'Nahazovaní králíci'!F19</f>
        <v>21</v>
      </c>
      <c r="M19" s="4">
        <f>'Střelba na Mongola'!F19</f>
        <v>20</v>
      </c>
      <c r="N19" s="5">
        <f>Kombat!F19</f>
        <v>44</v>
      </c>
      <c r="O19" s="17">
        <f>SUM(E19:N19)</f>
        <v>293</v>
      </c>
      <c r="P19" s="12">
        <f t="shared" si="0"/>
        <v>0.2733208955223881</v>
      </c>
      <c r="Q19" s="4" t="s">
        <v>24</v>
      </c>
    </row>
    <row r="20" spans="1:17" ht="15.75">
      <c r="A20" s="28" t="s">
        <v>96</v>
      </c>
      <c r="B20" s="7" t="s">
        <v>97</v>
      </c>
      <c r="C20" s="9" t="s">
        <v>9</v>
      </c>
      <c r="D20" s="4"/>
      <c r="E20" s="4">
        <f>'Kanadská lovecká'!F19</f>
        <v>10</v>
      </c>
      <c r="F20" s="4">
        <f>Parkůr!G20</f>
        <v>34</v>
      </c>
      <c r="G20" s="4">
        <f>Ústupovka!J20</f>
        <v>48</v>
      </c>
      <c r="H20" s="4">
        <f>'Létající kola'!G20</f>
        <v>12</v>
      </c>
      <c r="I20" s="4">
        <f>'Běžící kola'!F20</f>
        <v>12</v>
      </c>
      <c r="J20" s="4">
        <f>'Střelba z hradeb'!F20</f>
        <v>24</v>
      </c>
      <c r="K20" s="4">
        <f>'Střelba na hradby'!F20</f>
        <v>36</v>
      </c>
      <c r="L20" s="4">
        <f>'Nahazovaní králíci'!F20</f>
        <v>21</v>
      </c>
      <c r="M20" s="4">
        <f>'Střelba na Mongola'!F20</f>
        <v>15</v>
      </c>
      <c r="N20" s="5">
        <f>Kombat!F20</f>
        <v>0</v>
      </c>
      <c r="O20" s="17">
        <f>SUM(E20:N20)</f>
        <v>212</v>
      </c>
      <c r="P20" s="12">
        <f t="shared" si="0"/>
        <v>0.19776119402985073</v>
      </c>
      <c r="Q20" s="4" t="s">
        <v>25</v>
      </c>
    </row>
    <row r="21" spans="1:17" ht="15.75">
      <c r="A21" s="28" t="s">
        <v>96</v>
      </c>
      <c r="B21" s="7" t="s">
        <v>98</v>
      </c>
      <c r="C21" s="9" t="s">
        <v>9</v>
      </c>
      <c r="D21" s="4"/>
      <c r="E21" s="4">
        <f>'Kanadská lovecká'!F20</f>
        <v>10</v>
      </c>
      <c r="F21" s="4">
        <f>Parkůr!G21</f>
        <v>32</v>
      </c>
      <c r="G21" s="4">
        <f>Ústupovka!J21</f>
        <v>42</v>
      </c>
      <c r="H21" s="4">
        <f>'Létající kola'!G21</f>
        <v>12</v>
      </c>
      <c r="I21" s="4">
        <f>'Běžící kola'!F21</f>
        <v>12</v>
      </c>
      <c r="J21" s="4">
        <f>'Střelba z hradeb'!F21</f>
        <v>24</v>
      </c>
      <c r="K21" s="4">
        <f>'Střelba na hradby'!F21</f>
        <v>24</v>
      </c>
      <c r="L21" s="4">
        <f>'Nahazovaní králíci'!F21</f>
        <v>21</v>
      </c>
      <c r="M21" s="4">
        <f>'Střelba na Mongola'!F21</f>
        <v>15</v>
      </c>
      <c r="N21" s="5">
        <f>Kombat!F21</f>
        <v>22</v>
      </c>
      <c r="O21" s="17">
        <f>SUM(E21:N21)</f>
        <v>214</v>
      </c>
      <c r="P21" s="12">
        <f t="shared" si="0"/>
        <v>0.19962686567164178</v>
      </c>
      <c r="Q21" s="4" t="s">
        <v>26</v>
      </c>
    </row>
    <row r="22" spans="1:17" ht="15.75">
      <c r="A22" s="28" t="s">
        <v>99</v>
      </c>
      <c r="B22" s="7" t="s">
        <v>100</v>
      </c>
      <c r="C22" s="9" t="s">
        <v>9</v>
      </c>
      <c r="D22" s="4"/>
      <c r="E22" s="4">
        <f>'Kanadská lovecká'!F21</f>
        <v>10</v>
      </c>
      <c r="F22" s="4" t="e">
        <f>Parkůr!#REF!</f>
        <v>#REF!</v>
      </c>
      <c r="G22" s="4" t="e">
        <f>Ústupovka!#REF!</f>
        <v>#REF!</v>
      </c>
      <c r="H22" s="4" t="e">
        <f>'Létající kola'!#REF!</f>
        <v>#REF!</v>
      </c>
      <c r="I22" s="4" t="e">
        <f>'Běžící kola'!#REF!</f>
        <v>#REF!</v>
      </c>
      <c r="J22" s="4" t="e">
        <f>'Střelba z hradeb'!#REF!</f>
        <v>#REF!</v>
      </c>
      <c r="K22" s="4" t="e">
        <f>'Střelba na hradby'!#REF!</f>
        <v>#REF!</v>
      </c>
      <c r="L22" s="4" t="e">
        <f>'Nahazovaní králíci'!#REF!</f>
        <v>#REF!</v>
      </c>
      <c r="M22" s="4" t="e">
        <f>'Střelba na Mongola'!#REF!</f>
        <v>#REF!</v>
      </c>
      <c r="N22" s="5">
        <f>Kombat!F22</f>
        <v>11</v>
      </c>
      <c r="O22" s="17" t="e">
        <f>SUM(E22:N22)</f>
        <v>#REF!</v>
      </c>
      <c r="P22" s="12" t="e">
        <f t="shared" si="0"/>
        <v>#REF!</v>
      </c>
      <c r="Q22" s="4" t="s">
        <v>27</v>
      </c>
    </row>
    <row r="23" spans="1:17" ht="15.75">
      <c r="A23" s="3"/>
      <c r="B23" s="3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1"/>
      <c r="O23" s="1"/>
      <c r="P23" s="1"/>
      <c r="Q23" s="1"/>
    </row>
    <row r="24" spans="1:17" ht="15.75">
      <c r="A24" s="1"/>
      <c r="B24" s="18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1"/>
      <c r="O24" s="1"/>
      <c r="P24" s="1"/>
      <c r="Q24" s="1"/>
    </row>
    <row r="25" spans="1:17" ht="15.75">
      <c r="A25" s="3"/>
      <c r="B25" s="3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ht="15.75">
      <c r="A26" s="3" t="s">
        <v>5</v>
      </c>
      <c r="B26" s="3" t="s">
        <v>9</v>
      </c>
      <c r="C26" s="1" t="s">
        <v>3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5.75">
      <c r="A27" s="3"/>
      <c r="B27" s="3" t="s">
        <v>6</v>
      </c>
      <c r="C27" s="1" t="s">
        <v>7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ht="15.75">
      <c r="A28" s="3"/>
      <c r="B28" s="3" t="s">
        <v>13</v>
      </c>
      <c r="C28" s="1" t="s">
        <v>14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15.75">
      <c r="A29" s="3"/>
      <c r="B29" s="3" t="s">
        <v>10</v>
      </c>
      <c r="C29" s="1" t="s">
        <v>12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15.75">
      <c r="A30" s="3"/>
      <c r="B30" s="3" t="s">
        <v>8</v>
      </c>
      <c r="C30" s="1" t="s">
        <v>2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15.75">
      <c r="A31" s="3"/>
      <c r="B31" s="3" t="s">
        <v>11</v>
      </c>
      <c r="C31" s="1" t="s">
        <v>4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</sheetData>
  <sheetProtection/>
  <conditionalFormatting sqref="C3:C22 A4:A23 A25:A31 B4:B31">
    <cfRule type="cellIs" priority="4" dxfId="43" operator="equal" stopIfTrue="1">
      <formula>"není uvedeno"</formula>
    </cfRule>
  </conditionalFormatting>
  <conditionalFormatting sqref="A4:C22">
    <cfRule type="cellIs" priority="3" dxfId="43" operator="equal" stopIfTrue="1">
      <formula>"není uvedeno"</formula>
    </cfRule>
  </conditionalFormatting>
  <conditionalFormatting sqref="A4:C22">
    <cfRule type="cellIs" priority="2" dxfId="43" operator="equal" stopIfTrue="1">
      <formula>"není uvedeno"</formula>
    </cfRule>
  </conditionalFormatting>
  <conditionalFormatting sqref="A4:C22">
    <cfRule type="cellIs" priority="1" dxfId="43" operator="equal" stopIfTrue="1">
      <formula>"není uvedeno"</formula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36"/>
  <sheetViews>
    <sheetView zoomScalePageLayoutView="0" workbookViewId="0" topLeftCell="A19">
      <selection activeCell="P42" sqref="P42"/>
    </sheetView>
  </sheetViews>
  <sheetFormatPr defaultColWidth="9.140625" defaultRowHeight="15"/>
  <cols>
    <col min="1" max="1" width="14.7109375" style="0" customWidth="1"/>
    <col min="2" max="2" width="15.57421875" style="0" customWidth="1"/>
    <col min="3" max="3" width="5.28125" style="0" customWidth="1"/>
    <col min="4" max="14" width="4.8515625" style="0" customWidth="1"/>
    <col min="16" max="16" width="10.57421875" style="0" customWidth="1"/>
  </cols>
  <sheetData>
    <row r="1" spans="1:17" ht="18">
      <c r="A1" s="22" t="s">
        <v>140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86.25" thickBot="1">
      <c r="A3" s="13" t="s">
        <v>0</v>
      </c>
      <c r="B3" s="14" t="s">
        <v>1</v>
      </c>
      <c r="C3" s="15" t="s">
        <v>6</v>
      </c>
      <c r="D3" s="16" t="s">
        <v>13</v>
      </c>
      <c r="E3" s="31" t="s">
        <v>124</v>
      </c>
      <c r="F3" s="31" t="s">
        <v>125</v>
      </c>
      <c r="G3" s="31" t="s">
        <v>59</v>
      </c>
      <c r="H3" s="31" t="s">
        <v>126</v>
      </c>
      <c r="I3" s="31" t="s">
        <v>60</v>
      </c>
      <c r="J3" s="31" t="s">
        <v>61</v>
      </c>
      <c r="K3" s="31" t="s">
        <v>62</v>
      </c>
      <c r="L3" s="31" t="s">
        <v>63</v>
      </c>
      <c r="M3" s="31" t="s">
        <v>127</v>
      </c>
      <c r="N3" s="31" t="s">
        <v>65</v>
      </c>
      <c r="O3" s="16" t="s">
        <v>56</v>
      </c>
      <c r="P3" s="16" t="s">
        <v>20</v>
      </c>
      <c r="Q3" s="16" t="s">
        <v>21</v>
      </c>
    </row>
    <row r="4" spans="1:17" ht="16.5" thickTop="1">
      <c r="A4" s="34" t="s">
        <v>67</v>
      </c>
      <c r="B4" s="8" t="s">
        <v>68</v>
      </c>
      <c r="C4" s="9" t="s">
        <v>9</v>
      </c>
      <c r="D4" s="10"/>
      <c r="E4" s="10">
        <f>'Kanadská lovecká'!F4</f>
        <v>75</v>
      </c>
      <c r="F4" s="10">
        <f>Parkůr!G4</f>
        <v>88</v>
      </c>
      <c r="G4" s="10">
        <f>Ústupovka!J4</f>
        <v>132</v>
      </c>
      <c r="H4" s="10">
        <f>'Létající kola'!G4</f>
        <v>72</v>
      </c>
      <c r="I4" s="10">
        <f>'Běžící kola'!F4</f>
        <v>42</v>
      </c>
      <c r="J4" s="10">
        <f>'Střelba z hradeb'!F4</f>
        <v>80</v>
      </c>
      <c r="K4" s="10">
        <f>'Střelba na hradby'!F4</f>
        <v>84</v>
      </c>
      <c r="L4" s="10">
        <f>'Nahazovaní králíci'!F4</f>
        <v>63</v>
      </c>
      <c r="M4" s="10">
        <f>'Střelba na Mongola'!F4</f>
        <v>50</v>
      </c>
      <c r="N4" s="17">
        <f>Kombat!F4</f>
        <v>0</v>
      </c>
      <c r="O4" s="17">
        <f aca="true" t="shared" si="0" ref="O4:O15">SUM(E4:N4)</f>
        <v>686</v>
      </c>
      <c r="P4" s="12">
        <f>+O4/1030</f>
        <v>0.6660194174757281</v>
      </c>
      <c r="Q4" s="10"/>
    </row>
    <row r="5" spans="1:17" ht="15.75">
      <c r="A5" s="32" t="s">
        <v>69</v>
      </c>
      <c r="B5" s="6" t="s">
        <v>70</v>
      </c>
      <c r="C5" s="9" t="s">
        <v>9</v>
      </c>
      <c r="D5" s="10">
        <v>32</v>
      </c>
      <c r="E5" s="10">
        <f>'Kanadská lovecká'!F5</f>
        <v>65</v>
      </c>
      <c r="F5" s="10">
        <f>Parkůr!G5</f>
        <v>82</v>
      </c>
      <c r="G5" s="10">
        <f>Ústupovka!J5</f>
        <v>114</v>
      </c>
      <c r="H5" s="10">
        <f>'Létající kola'!G5</f>
        <v>60</v>
      </c>
      <c r="I5" s="10">
        <f>'Běžící kola'!F5</f>
        <v>36</v>
      </c>
      <c r="J5" s="10">
        <f>'Střelba z hradeb'!F5</f>
        <v>72</v>
      </c>
      <c r="K5" s="10">
        <f>'Střelba na hradby'!F5</f>
        <v>72</v>
      </c>
      <c r="L5" s="10">
        <f>'Nahazovaní králíci'!F5</f>
        <v>63</v>
      </c>
      <c r="M5" s="10">
        <f>'Střelba na Mongola'!F5</f>
        <v>45</v>
      </c>
      <c r="N5" s="17">
        <f>Kombat!F5</f>
        <v>0</v>
      </c>
      <c r="O5" s="17">
        <f t="shared" si="0"/>
        <v>609</v>
      </c>
      <c r="P5" s="12">
        <f aca="true" t="shared" si="1" ref="P5:P29">+O5/1030</f>
        <v>0.5912621359223301</v>
      </c>
      <c r="Q5" s="10"/>
    </row>
    <row r="6" spans="1:17" ht="15.75">
      <c r="A6" s="32" t="s">
        <v>109</v>
      </c>
      <c r="B6" s="7" t="s">
        <v>74</v>
      </c>
      <c r="C6" s="9" t="s">
        <v>9</v>
      </c>
      <c r="D6" s="10"/>
      <c r="E6" s="10">
        <f>'Kanadská lovecká'!F6</f>
        <v>60</v>
      </c>
      <c r="F6" s="10">
        <f>Parkůr!G6</f>
        <v>70</v>
      </c>
      <c r="G6" s="10">
        <f>Ústupovka!J6</f>
        <v>102</v>
      </c>
      <c r="H6" s="10">
        <f>'Létající kola'!G6</f>
        <v>60</v>
      </c>
      <c r="I6" s="10">
        <f>'Běžící kola'!F6</f>
        <v>36</v>
      </c>
      <c r="J6" s="10">
        <f>'Střelba z hradeb'!F6</f>
        <v>68</v>
      </c>
      <c r="K6" s="10">
        <f>'Střelba na hradby'!F6</f>
        <v>64</v>
      </c>
      <c r="L6" s="10">
        <f>'Nahazovaní králíci'!F6</f>
        <v>63</v>
      </c>
      <c r="M6" s="10">
        <f>'Střelba na Mongola'!F6</f>
        <v>45</v>
      </c>
      <c r="N6" s="17">
        <f>Kombat!F6</f>
        <v>22</v>
      </c>
      <c r="O6" s="17">
        <f t="shared" si="0"/>
        <v>590</v>
      </c>
      <c r="P6" s="12">
        <f t="shared" si="1"/>
        <v>0.5728155339805825</v>
      </c>
      <c r="Q6" s="10"/>
    </row>
    <row r="7" spans="1:17" ht="15.75">
      <c r="A7" s="32" t="s">
        <v>109</v>
      </c>
      <c r="B7" s="7" t="s">
        <v>110</v>
      </c>
      <c r="C7" s="9" t="s">
        <v>130</v>
      </c>
      <c r="D7" s="10"/>
      <c r="E7" s="10">
        <f>'Kanadská lovecká'!F7</f>
        <v>55</v>
      </c>
      <c r="F7" s="10">
        <f>Parkůr!G7</f>
        <v>66</v>
      </c>
      <c r="G7" s="10">
        <f>Ústupovka!J7</f>
        <v>102</v>
      </c>
      <c r="H7" s="10">
        <f>'Létající kola'!G7</f>
        <v>60</v>
      </c>
      <c r="I7" s="10">
        <f>'Běžící kola'!F7</f>
        <v>36</v>
      </c>
      <c r="J7" s="10">
        <f>'Střelba z hradeb'!F7</f>
        <v>64</v>
      </c>
      <c r="K7" s="10">
        <f>'Střelba na hradby'!F7</f>
        <v>64</v>
      </c>
      <c r="L7" s="10">
        <f>'Nahazovaní králíci'!F7</f>
        <v>63</v>
      </c>
      <c r="M7" s="10">
        <f>'Střelba na Mongola'!F7</f>
        <v>35</v>
      </c>
      <c r="N7" s="17">
        <f>Kombat!F7</f>
        <v>22</v>
      </c>
      <c r="O7" s="17">
        <f t="shared" si="0"/>
        <v>567</v>
      </c>
      <c r="P7" s="12">
        <f t="shared" si="1"/>
        <v>0.5504854368932038</v>
      </c>
      <c r="Q7" s="10"/>
    </row>
    <row r="8" spans="1:17" ht="15.75">
      <c r="A8" s="32" t="s">
        <v>77</v>
      </c>
      <c r="B8" s="7" t="s">
        <v>78</v>
      </c>
      <c r="C8" s="9" t="s">
        <v>9</v>
      </c>
      <c r="D8" s="10"/>
      <c r="E8" s="10">
        <f>'Kanadská lovecká'!F8</f>
        <v>40</v>
      </c>
      <c r="F8" s="10">
        <f>Parkůr!G8</f>
        <v>63</v>
      </c>
      <c r="G8" s="10">
        <f>Ústupovka!J8</f>
        <v>102</v>
      </c>
      <c r="H8" s="10">
        <f>'Létající kola'!G8</f>
        <v>48</v>
      </c>
      <c r="I8" s="10">
        <f>'Běžící kola'!F8</f>
        <v>36</v>
      </c>
      <c r="J8" s="10">
        <f>'Střelba z hradeb'!F8</f>
        <v>64</v>
      </c>
      <c r="K8" s="10">
        <f>'Střelba na hradby'!F8</f>
        <v>60</v>
      </c>
      <c r="L8" s="10">
        <f>'Nahazovaní králíci'!F8</f>
        <v>49</v>
      </c>
      <c r="M8" s="10">
        <f>'Střelba na Mongola'!F8</f>
        <v>35</v>
      </c>
      <c r="N8" s="17">
        <f>Kombat!F8</f>
        <v>33</v>
      </c>
      <c r="O8" s="17">
        <f t="shared" si="0"/>
        <v>530</v>
      </c>
      <c r="P8" s="12">
        <f t="shared" si="1"/>
        <v>0.5145631067961165</v>
      </c>
      <c r="Q8" s="10"/>
    </row>
    <row r="9" spans="1:17" ht="15.75">
      <c r="A9" s="32" t="s">
        <v>112</v>
      </c>
      <c r="B9" s="7" t="s">
        <v>113</v>
      </c>
      <c r="C9" s="9" t="s">
        <v>9</v>
      </c>
      <c r="D9" s="10">
        <v>35</v>
      </c>
      <c r="E9" s="10">
        <f>'Kanadská lovecká'!F9</f>
        <v>40</v>
      </c>
      <c r="F9" s="10">
        <f>Parkůr!G9</f>
        <v>62</v>
      </c>
      <c r="G9" s="10">
        <f>Ústupovka!J9</f>
        <v>96</v>
      </c>
      <c r="H9" s="10">
        <f>'Létající kola'!G9</f>
        <v>48</v>
      </c>
      <c r="I9" s="10">
        <f>'Běžící kola'!F9</f>
        <v>36</v>
      </c>
      <c r="J9" s="10">
        <f>'Střelba z hradeb'!F9</f>
        <v>60</v>
      </c>
      <c r="K9" s="10">
        <f>'Střelba na hradby'!F9</f>
        <v>60</v>
      </c>
      <c r="L9" s="10">
        <f>'Nahazovaní králíci'!F9</f>
        <v>49</v>
      </c>
      <c r="M9" s="10">
        <f>'Střelba na Mongola'!F9</f>
        <v>30</v>
      </c>
      <c r="N9" s="17">
        <f>Kombat!F9</f>
        <v>11</v>
      </c>
      <c r="O9" s="17">
        <f t="shared" si="0"/>
        <v>492</v>
      </c>
      <c r="P9" s="12">
        <f t="shared" si="1"/>
        <v>0.47766990291262135</v>
      </c>
      <c r="Q9" s="10"/>
    </row>
    <row r="10" spans="1:17" ht="15.75">
      <c r="A10" s="32" t="s">
        <v>114</v>
      </c>
      <c r="B10" s="7" t="s">
        <v>135</v>
      </c>
      <c r="C10" s="9" t="s">
        <v>9</v>
      </c>
      <c r="D10" s="10"/>
      <c r="E10" s="10">
        <f>'Kanadská lovecká'!F10</f>
        <v>30</v>
      </c>
      <c r="F10" s="10">
        <f>Parkůr!G10</f>
        <v>60</v>
      </c>
      <c r="G10" s="10">
        <f>Ústupovka!J10</f>
        <v>90</v>
      </c>
      <c r="H10" s="10">
        <f>'Létající kola'!G10</f>
        <v>48</v>
      </c>
      <c r="I10" s="10">
        <f>'Běžící kola'!F10</f>
        <v>30</v>
      </c>
      <c r="J10" s="10">
        <f>'Střelba z hradeb'!F10</f>
        <v>48</v>
      </c>
      <c r="K10" s="10">
        <f>'Střelba na hradby'!F10</f>
        <v>56</v>
      </c>
      <c r="L10" s="10">
        <f>'Nahazovaní králíci'!F10</f>
        <v>49</v>
      </c>
      <c r="M10" s="10">
        <f>'Střelba na Mongola'!F10</f>
        <v>30</v>
      </c>
      <c r="N10" s="17">
        <f>Kombat!F10</f>
        <v>0</v>
      </c>
      <c r="O10" s="17">
        <f t="shared" si="0"/>
        <v>441</v>
      </c>
      <c r="P10" s="12">
        <f t="shared" si="1"/>
        <v>0.42815533980582526</v>
      </c>
      <c r="Q10" s="10"/>
    </row>
    <row r="11" spans="1:17" ht="15.75">
      <c r="A11" s="32" t="s">
        <v>79</v>
      </c>
      <c r="B11" s="7" t="s">
        <v>74</v>
      </c>
      <c r="C11" s="9" t="s">
        <v>9</v>
      </c>
      <c r="D11" s="10"/>
      <c r="E11" s="10">
        <f>'Kanadská lovecká'!F11</f>
        <v>30</v>
      </c>
      <c r="F11" s="10">
        <f>Parkůr!G11</f>
        <v>57</v>
      </c>
      <c r="G11" s="10">
        <f>Ústupovka!J11</f>
        <v>90</v>
      </c>
      <c r="H11" s="10">
        <f>'Létající kola'!G11</f>
        <v>36</v>
      </c>
      <c r="I11" s="10">
        <f>'Běžící kola'!F11</f>
        <v>30</v>
      </c>
      <c r="J11" s="10">
        <f>'Střelba z hradeb'!F11</f>
        <v>44</v>
      </c>
      <c r="K11" s="10">
        <f>'Střelba na hradby'!F11</f>
        <v>48</v>
      </c>
      <c r="L11" s="10">
        <f>'Nahazovaní králíci'!F11</f>
        <v>42</v>
      </c>
      <c r="M11" s="10">
        <f>'Střelba na Mongola'!F11</f>
        <v>30</v>
      </c>
      <c r="N11" s="17">
        <f>Kombat!F11</f>
        <v>11</v>
      </c>
      <c r="O11" s="17">
        <f t="shared" si="0"/>
        <v>418</v>
      </c>
      <c r="P11" s="12">
        <f t="shared" si="1"/>
        <v>0.4058252427184466</v>
      </c>
      <c r="Q11" s="10"/>
    </row>
    <row r="12" spans="1:17" ht="15.75">
      <c r="A12" s="32" t="s">
        <v>79</v>
      </c>
      <c r="B12" s="7" t="s">
        <v>80</v>
      </c>
      <c r="C12" s="9" t="s">
        <v>130</v>
      </c>
      <c r="D12" s="10"/>
      <c r="E12" s="10">
        <f>'Kanadská lovecká'!F12</f>
        <v>30</v>
      </c>
      <c r="F12" s="10">
        <f>Parkůr!G12</f>
        <v>55</v>
      </c>
      <c r="G12" s="10">
        <f>Ústupovka!J12</f>
        <v>78</v>
      </c>
      <c r="H12" s="10">
        <f>'Létající kola'!G12</f>
        <v>36</v>
      </c>
      <c r="I12" s="10">
        <f>'Běžící kola'!F12</f>
        <v>24</v>
      </c>
      <c r="J12" s="10">
        <f>'Střelba z hradeb'!F12</f>
        <v>44</v>
      </c>
      <c r="K12" s="10">
        <f>'Střelba na hradby'!F12</f>
        <v>48</v>
      </c>
      <c r="L12" s="10">
        <f>'Nahazovaní králíci'!F12</f>
        <v>42</v>
      </c>
      <c r="M12" s="10">
        <f>'Střelba na Mongola'!F12</f>
        <v>30</v>
      </c>
      <c r="N12" s="17">
        <f>Kombat!F12</f>
        <v>33</v>
      </c>
      <c r="O12" s="17">
        <f t="shared" si="0"/>
        <v>420</v>
      </c>
      <c r="P12" s="12">
        <f t="shared" si="1"/>
        <v>0.4077669902912621</v>
      </c>
      <c r="Q12" s="10"/>
    </row>
    <row r="13" spans="1:17" ht="15.75">
      <c r="A13" s="32" t="s">
        <v>111</v>
      </c>
      <c r="B13" s="7" t="s">
        <v>74</v>
      </c>
      <c r="C13" s="9" t="s">
        <v>9</v>
      </c>
      <c r="D13" s="10"/>
      <c r="E13" s="10">
        <f>'Kanadská lovecká'!F13</f>
        <v>30</v>
      </c>
      <c r="F13" s="10">
        <f>Parkůr!G13</f>
        <v>52</v>
      </c>
      <c r="G13" s="10">
        <f>Ústupovka!J13</f>
        <v>78</v>
      </c>
      <c r="H13" s="10">
        <f>'Létající kola'!G13</f>
        <v>36</v>
      </c>
      <c r="I13" s="10">
        <f>'Běžící kola'!F13</f>
        <v>24</v>
      </c>
      <c r="J13" s="10">
        <f>'Střelba z hradeb'!F13</f>
        <v>40</v>
      </c>
      <c r="K13" s="10">
        <f>'Střelba na hradby'!F13</f>
        <v>48</v>
      </c>
      <c r="L13" s="10">
        <f>'Nahazovaní králíci'!F13</f>
        <v>35</v>
      </c>
      <c r="M13" s="10">
        <f>'Střelba na Mongola'!F13</f>
        <v>25</v>
      </c>
      <c r="N13" s="17">
        <f>Kombat!F13</f>
        <v>0</v>
      </c>
      <c r="O13" s="17">
        <f t="shared" si="0"/>
        <v>368</v>
      </c>
      <c r="P13" s="12">
        <f t="shared" si="1"/>
        <v>0.3572815533980582</v>
      </c>
      <c r="Q13" s="10"/>
    </row>
    <row r="14" spans="1:17" ht="15.75">
      <c r="A14" s="32" t="s">
        <v>136</v>
      </c>
      <c r="B14" s="7" t="s">
        <v>134</v>
      </c>
      <c r="C14" s="9" t="s">
        <v>9</v>
      </c>
      <c r="D14" s="10"/>
      <c r="E14" s="10">
        <f>'Kanadská lovecká'!F14</f>
        <v>25</v>
      </c>
      <c r="F14" s="10">
        <f>Parkůr!G14</f>
        <v>51</v>
      </c>
      <c r="G14" s="10">
        <f>Ústupovka!J14</f>
        <v>78</v>
      </c>
      <c r="H14" s="10">
        <f>'Létající kola'!G14</f>
        <v>24</v>
      </c>
      <c r="I14" s="10">
        <f>'Běžící kola'!F14</f>
        <v>24</v>
      </c>
      <c r="J14" s="10">
        <f>'Střelba z hradeb'!F14</f>
        <v>36</v>
      </c>
      <c r="K14" s="10">
        <f>'Střelba na hradby'!F14</f>
        <v>48</v>
      </c>
      <c r="L14" s="10">
        <f>'Nahazovaní králíci'!F14</f>
        <v>35</v>
      </c>
      <c r="M14" s="10">
        <f>'Střelba na Mongola'!F14</f>
        <v>25</v>
      </c>
      <c r="N14" s="17">
        <f>Kombat!F14</f>
        <v>11</v>
      </c>
      <c r="O14" s="17">
        <f t="shared" si="0"/>
        <v>357</v>
      </c>
      <c r="P14" s="12">
        <f t="shared" si="1"/>
        <v>0.3466019417475728</v>
      </c>
      <c r="Q14" s="10"/>
    </row>
    <row r="15" spans="1:17" ht="15.75">
      <c r="A15" s="32" t="s">
        <v>129</v>
      </c>
      <c r="B15" s="7" t="s">
        <v>74</v>
      </c>
      <c r="C15" s="9" t="s">
        <v>10</v>
      </c>
      <c r="D15" s="4">
        <v>60</v>
      </c>
      <c r="E15" s="4">
        <f>'Kanadská lovecká'!F15</f>
        <v>20</v>
      </c>
      <c r="F15" s="4">
        <f>Parkůr!G15</f>
        <v>49</v>
      </c>
      <c r="G15" s="4">
        <f>Ústupovka!J15</f>
        <v>66</v>
      </c>
      <c r="H15" s="4">
        <f>'Létající kola'!G15</f>
        <v>24</v>
      </c>
      <c r="I15" s="4">
        <f>'Běžící kola'!F15</f>
        <v>18</v>
      </c>
      <c r="J15" s="4">
        <f>'Střelba z hradeb'!F15</f>
        <v>36</v>
      </c>
      <c r="K15" s="4">
        <f>'Střelba na hradby'!F15</f>
        <v>48</v>
      </c>
      <c r="L15" s="4">
        <f>'Nahazovaní králíci'!F15</f>
        <v>35</v>
      </c>
      <c r="M15" s="4">
        <f>'Střelba na Mongola'!F15</f>
        <v>20</v>
      </c>
      <c r="N15" s="17">
        <f>Kombat!F15</f>
        <v>11</v>
      </c>
      <c r="O15" s="17">
        <f t="shared" si="0"/>
        <v>327</v>
      </c>
      <c r="P15" s="12">
        <f t="shared" si="1"/>
        <v>0.3174757281553398</v>
      </c>
      <c r="Q15" s="10"/>
    </row>
    <row r="16" spans="1:17" ht="15.75">
      <c r="A16" s="32" t="s">
        <v>122</v>
      </c>
      <c r="B16" s="7" t="s">
        <v>123</v>
      </c>
      <c r="C16" s="9" t="s">
        <v>10</v>
      </c>
      <c r="D16" s="4"/>
      <c r="E16" s="4">
        <f>'Kanadská lovecká'!F16</f>
        <v>20</v>
      </c>
      <c r="F16" s="4">
        <f>Parkůr!G16</f>
        <v>42</v>
      </c>
      <c r="G16" s="4">
        <f>Ústupovka!J16</f>
        <v>66</v>
      </c>
      <c r="H16" s="4">
        <f>'Létající kola'!G16</f>
        <v>24</v>
      </c>
      <c r="I16" s="4">
        <f>'Běžící kola'!F16</f>
        <v>18</v>
      </c>
      <c r="J16" s="4">
        <f>'Střelba z hradeb'!F16</f>
        <v>36</v>
      </c>
      <c r="K16" s="4">
        <f>'Střelba na hradby'!F16</f>
        <v>44</v>
      </c>
      <c r="L16" s="4">
        <f>'Nahazovaní králíci'!F16</f>
        <v>28</v>
      </c>
      <c r="M16" s="4">
        <f>'Střelba na Mongola'!F16</f>
        <v>20</v>
      </c>
      <c r="N16" s="17">
        <f>Kombat!F16</f>
        <v>0</v>
      </c>
      <c r="O16" s="17">
        <f aca="true" t="shared" si="2" ref="O16:O29">SUM(E16:N16)</f>
        <v>298</v>
      </c>
      <c r="P16" s="12">
        <f t="shared" si="1"/>
        <v>0.28932038834951457</v>
      </c>
      <c r="Q16" s="10"/>
    </row>
    <row r="17" spans="1:17" ht="15.75">
      <c r="A17" s="32" t="s">
        <v>115</v>
      </c>
      <c r="B17" s="7" t="s">
        <v>116</v>
      </c>
      <c r="C17" s="9" t="s">
        <v>10</v>
      </c>
      <c r="D17" s="4"/>
      <c r="E17" s="4">
        <f>'Kanadská lovecká'!F17</f>
        <v>15</v>
      </c>
      <c r="F17" s="4">
        <f>Parkůr!G17</f>
        <v>42</v>
      </c>
      <c r="G17" s="4">
        <f>Ústupovka!J17</f>
        <v>66</v>
      </c>
      <c r="H17" s="4">
        <f>'Létající kola'!G17</f>
        <v>24</v>
      </c>
      <c r="I17" s="4">
        <f>'Běžící kola'!F17</f>
        <v>18</v>
      </c>
      <c r="J17" s="4">
        <f>'Střelba z hradeb'!F17</f>
        <v>36</v>
      </c>
      <c r="K17" s="4">
        <f>'Střelba na hradby'!F17</f>
        <v>40</v>
      </c>
      <c r="L17" s="4">
        <f>'Nahazovaní králíci'!F17</f>
        <v>28</v>
      </c>
      <c r="M17" s="4">
        <f>'Střelba na Mongola'!F17</f>
        <v>20</v>
      </c>
      <c r="N17" s="17">
        <f>Kombat!F17</f>
        <v>44</v>
      </c>
      <c r="O17" s="17">
        <f t="shared" si="2"/>
        <v>333</v>
      </c>
      <c r="P17" s="12">
        <f t="shared" si="1"/>
        <v>0.3233009708737864</v>
      </c>
      <c r="Q17" s="10"/>
    </row>
    <row r="18" spans="1:17" ht="15.75">
      <c r="A18" s="32" t="s">
        <v>115</v>
      </c>
      <c r="B18" s="7" t="s">
        <v>121</v>
      </c>
      <c r="C18" s="9" t="s">
        <v>10</v>
      </c>
      <c r="D18" s="4"/>
      <c r="E18" s="4">
        <f>'Kanadská lovecká'!F18</f>
        <v>15</v>
      </c>
      <c r="F18" s="4">
        <f>Parkůr!G18</f>
        <v>38</v>
      </c>
      <c r="G18" s="4">
        <f>Ústupovka!J18</f>
        <v>66</v>
      </c>
      <c r="H18" s="4">
        <f>'Létající kola'!G18</f>
        <v>24</v>
      </c>
      <c r="I18" s="4">
        <f>'Běžící kola'!F18</f>
        <v>18</v>
      </c>
      <c r="J18" s="4">
        <f>'Střelba z hradeb'!F18</f>
        <v>32</v>
      </c>
      <c r="K18" s="4">
        <f>'Střelba na hradby'!F18</f>
        <v>36</v>
      </c>
      <c r="L18" s="4">
        <f>'Nahazovaní králíci'!F18</f>
        <v>28</v>
      </c>
      <c r="M18" s="4">
        <f>'Střelba na Mongola'!F18</f>
        <v>20</v>
      </c>
      <c r="N18" s="17">
        <f>Kombat!F18</f>
        <v>0</v>
      </c>
      <c r="O18" s="17">
        <f t="shared" si="2"/>
        <v>277</v>
      </c>
      <c r="P18" s="12">
        <f t="shared" si="1"/>
        <v>0.2689320388349515</v>
      </c>
      <c r="Q18" s="10"/>
    </row>
    <row r="19" spans="1:17" ht="15.75">
      <c r="A19" s="32" t="s">
        <v>81</v>
      </c>
      <c r="B19" s="7" t="s">
        <v>82</v>
      </c>
      <c r="C19" s="9" t="s">
        <v>9</v>
      </c>
      <c r="D19" s="4">
        <v>30</v>
      </c>
      <c r="E19" s="4">
        <f>'Kanadská lovecká'!F19</f>
        <v>10</v>
      </c>
      <c r="F19" s="4">
        <f>Parkůr!G19</f>
        <v>35</v>
      </c>
      <c r="G19" s="4">
        <f>Ústupovka!J19</f>
        <v>60</v>
      </c>
      <c r="H19" s="4">
        <f>'Létající kola'!G19</f>
        <v>12</v>
      </c>
      <c r="I19" s="4">
        <f>'Běžící kola'!F19</f>
        <v>18</v>
      </c>
      <c r="J19" s="4">
        <f>'Střelba z hradeb'!F19</f>
        <v>32</v>
      </c>
      <c r="K19" s="4">
        <f>'Střelba na hradby'!F19</f>
        <v>36</v>
      </c>
      <c r="L19" s="4">
        <f>'Nahazovaní králíci'!F19</f>
        <v>21</v>
      </c>
      <c r="M19" s="4">
        <f>'Střelba na Mongola'!F19</f>
        <v>20</v>
      </c>
      <c r="N19" s="17">
        <f>Kombat!F19</f>
        <v>44</v>
      </c>
      <c r="O19" s="17">
        <f t="shared" si="2"/>
        <v>288</v>
      </c>
      <c r="P19" s="12">
        <f t="shared" si="1"/>
        <v>0.2796116504854369</v>
      </c>
      <c r="Q19" s="10"/>
    </row>
    <row r="20" spans="1:17" ht="15.75">
      <c r="A20" s="32" t="s">
        <v>87</v>
      </c>
      <c r="B20" s="7" t="s">
        <v>88</v>
      </c>
      <c r="C20" s="9" t="s">
        <v>9</v>
      </c>
      <c r="D20" s="4"/>
      <c r="E20" s="4">
        <f>'Kanadská lovecká'!F20</f>
        <v>10</v>
      </c>
      <c r="F20" s="4">
        <f>Parkůr!G20</f>
        <v>34</v>
      </c>
      <c r="G20" s="4">
        <f>Ústupovka!J20</f>
        <v>48</v>
      </c>
      <c r="H20" s="4">
        <f>'Létající kola'!G20</f>
        <v>12</v>
      </c>
      <c r="I20" s="4">
        <f>'Běžící kola'!F20</f>
        <v>12</v>
      </c>
      <c r="J20" s="4">
        <f>'Střelba z hradeb'!F20</f>
        <v>24</v>
      </c>
      <c r="K20" s="4">
        <f>'Střelba na hradby'!F20</f>
        <v>36</v>
      </c>
      <c r="L20" s="4">
        <f>'Nahazovaní králíci'!F20</f>
        <v>21</v>
      </c>
      <c r="M20" s="4">
        <f>'Střelba na Mongola'!F20</f>
        <v>15</v>
      </c>
      <c r="N20" s="17">
        <f>Kombat!F20</f>
        <v>0</v>
      </c>
      <c r="O20" s="17">
        <f t="shared" si="2"/>
        <v>212</v>
      </c>
      <c r="P20" s="12">
        <f t="shared" si="1"/>
        <v>0.2058252427184466</v>
      </c>
      <c r="Q20" s="10"/>
    </row>
    <row r="21" spans="1:17" ht="15.75">
      <c r="A21" s="32" t="s">
        <v>89</v>
      </c>
      <c r="B21" s="7" t="s">
        <v>134</v>
      </c>
      <c r="C21" s="9" t="s">
        <v>10</v>
      </c>
      <c r="D21" s="4">
        <v>40</v>
      </c>
      <c r="E21" s="4">
        <f>'Kanadská lovecká'!F21</f>
        <v>10</v>
      </c>
      <c r="F21" s="4">
        <f>Parkůr!G21</f>
        <v>32</v>
      </c>
      <c r="G21" s="4">
        <f>Ústupovka!J21</f>
        <v>42</v>
      </c>
      <c r="H21" s="4">
        <f>'Létající kola'!G21</f>
        <v>12</v>
      </c>
      <c r="I21" s="4">
        <f>'Běžící kola'!F21</f>
        <v>12</v>
      </c>
      <c r="J21" s="4">
        <f>'Střelba z hradeb'!F21</f>
        <v>24</v>
      </c>
      <c r="K21" s="4">
        <f>'Střelba na hradby'!F21</f>
        <v>24</v>
      </c>
      <c r="L21" s="4">
        <f>'Nahazovaní králíci'!F21</f>
        <v>21</v>
      </c>
      <c r="M21" s="4">
        <f>'Střelba na Mongola'!F21</f>
        <v>15</v>
      </c>
      <c r="N21" s="17">
        <f>Kombat!F21</f>
        <v>22</v>
      </c>
      <c r="O21" s="17">
        <f t="shared" si="2"/>
        <v>214</v>
      </c>
      <c r="P21" s="12">
        <f t="shared" si="1"/>
        <v>0.20776699029126214</v>
      </c>
      <c r="Q21" s="10"/>
    </row>
    <row r="22" spans="1:17" ht="15.75">
      <c r="A22" s="32" t="s">
        <v>92</v>
      </c>
      <c r="B22" s="7" t="s">
        <v>93</v>
      </c>
      <c r="C22" s="9" t="s">
        <v>130</v>
      </c>
      <c r="D22" s="4"/>
      <c r="E22" s="4">
        <f>'Kanadská lovecká'!F22</f>
        <v>5</v>
      </c>
      <c r="F22" s="4">
        <f>Parkůr!G22</f>
        <v>25</v>
      </c>
      <c r="G22" s="4">
        <f>Ústupovka!J22</f>
        <v>42</v>
      </c>
      <c r="H22" s="4">
        <f>'Létající kola'!G22</f>
        <v>12</v>
      </c>
      <c r="I22" s="4">
        <f>'Běžící kola'!F22</f>
        <v>12</v>
      </c>
      <c r="J22" s="4">
        <f>'Střelba z hradeb'!F22</f>
        <v>24</v>
      </c>
      <c r="K22" s="4">
        <f>'Střelba na hradby'!F22</f>
        <v>16</v>
      </c>
      <c r="L22" s="4">
        <f>'Nahazovaní králíci'!F22</f>
        <v>21</v>
      </c>
      <c r="M22" s="4">
        <f>'Střelba na Mongola'!F22</f>
        <v>15</v>
      </c>
      <c r="N22" s="17">
        <f>Kombat!F22</f>
        <v>11</v>
      </c>
      <c r="O22" s="17">
        <f t="shared" si="2"/>
        <v>183</v>
      </c>
      <c r="P22" s="12">
        <f t="shared" si="1"/>
        <v>0.17766990291262136</v>
      </c>
      <c r="Q22" s="10"/>
    </row>
    <row r="23" spans="1:17" ht="15.75">
      <c r="A23" s="32" t="s">
        <v>107</v>
      </c>
      <c r="B23" s="7" t="s">
        <v>119</v>
      </c>
      <c r="C23" s="9" t="s">
        <v>10</v>
      </c>
      <c r="D23" s="4">
        <v>40</v>
      </c>
      <c r="E23" s="4">
        <f>'Kanadská lovecká'!F23</f>
        <v>5</v>
      </c>
      <c r="F23" s="4">
        <f>Parkůr!G23</f>
        <v>21</v>
      </c>
      <c r="G23" s="4">
        <f>Ústupovka!J23</f>
        <v>36</v>
      </c>
      <c r="H23" s="4">
        <f>'Létající kola'!G23</f>
        <v>12</v>
      </c>
      <c r="I23" s="4">
        <f>'Běžící kola'!F23</f>
        <v>12</v>
      </c>
      <c r="J23" s="4">
        <f>'Střelba z hradeb'!F23</f>
        <v>20</v>
      </c>
      <c r="K23" s="4">
        <f>'Střelba na hradby'!F23</f>
        <v>16</v>
      </c>
      <c r="L23" s="4">
        <f>'Nahazovaní králíci'!F23</f>
        <v>21</v>
      </c>
      <c r="M23" s="4">
        <f>'Střelba na Mongola'!F23</f>
        <v>15</v>
      </c>
      <c r="N23" s="17">
        <f>Kombat!F23</f>
        <v>11</v>
      </c>
      <c r="O23" s="17">
        <f t="shared" si="2"/>
        <v>169</v>
      </c>
      <c r="P23" s="12">
        <f t="shared" si="1"/>
        <v>0.16407766990291262</v>
      </c>
      <c r="Q23" s="10"/>
    </row>
    <row r="24" spans="1:17" ht="15.75">
      <c r="A24" s="32" t="s">
        <v>107</v>
      </c>
      <c r="B24" s="7" t="s">
        <v>117</v>
      </c>
      <c r="C24" s="9" t="s">
        <v>10</v>
      </c>
      <c r="D24" s="4">
        <v>31</v>
      </c>
      <c r="E24" s="4">
        <f>'Kanadská lovecká'!F24</f>
        <v>5</v>
      </c>
      <c r="F24" s="4">
        <f>Parkůr!G24</f>
        <v>21</v>
      </c>
      <c r="G24" s="4">
        <f>Ústupovka!J24</f>
        <v>36</v>
      </c>
      <c r="H24" s="4">
        <f>'Létající kola'!G24</f>
        <v>12</v>
      </c>
      <c r="I24" s="4">
        <f>'Běžící kola'!F24</f>
        <v>12</v>
      </c>
      <c r="J24" s="4">
        <f>'Střelba z hradeb'!F24</f>
        <v>16</v>
      </c>
      <c r="K24" s="4">
        <f>'Střelba na hradby'!F24</f>
        <v>12</v>
      </c>
      <c r="L24" s="4">
        <f>'Nahazovaní králíci'!F24</f>
        <v>21</v>
      </c>
      <c r="M24" s="4">
        <f>'Střelba na Mongola'!F24</f>
        <v>10</v>
      </c>
      <c r="N24" s="17">
        <f>Kombat!F24</f>
        <v>0</v>
      </c>
      <c r="O24" s="17">
        <f t="shared" si="2"/>
        <v>145</v>
      </c>
      <c r="P24" s="12">
        <f t="shared" si="1"/>
        <v>0.1407766990291262</v>
      </c>
      <c r="Q24" s="10"/>
    </row>
    <row r="25" spans="1:17" ht="15.75">
      <c r="A25" s="32" t="s">
        <v>118</v>
      </c>
      <c r="B25" s="7" t="s">
        <v>120</v>
      </c>
      <c r="C25" s="9" t="s">
        <v>8</v>
      </c>
      <c r="D25" s="4">
        <v>35</v>
      </c>
      <c r="E25" s="4">
        <f>'Kanadská lovecká'!F25</f>
        <v>0</v>
      </c>
      <c r="F25" s="4">
        <f>Parkůr!G25</f>
        <v>20</v>
      </c>
      <c r="G25" s="4">
        <f>Ústupovka!J25</f>
        <v>36</v>
      </c>
      <c r="H25" s="4">
        <f>'Létající kola'!G25</f>
        <v>12</v>
      </c>
      <c r="I25" s="4">
        <f>'Běžící kola'!F25</f>
        <v>12</v>
      </c>
      <c r="J25" s="4">
        <f>'Střelba z hradeb'!F25</f>
        <v>12</v>
      </c>
      <c r="K25" s="4">
        <f>'Střelba na hradby'!F25</f>
        <v>12</v>
      </c>
      <c r="L25" s="4">
        <f>'Nahazovaní králíci'!F25</f>
        <v>14</v>
      </c>
      <c r="M25" s="4">
        <f>'Střelba na Mongola'!F25</f>
        <v>10</v>
      </c>
      <c r="N25" s="17">
        <f>Kombat!F25</f>
        <v>0</v>
      </c>
      <c r="O25" s="17">
        <f t="shared" si="2"/>
        <v>128</v>
      </c>
      <c r="P25" s="12">
        <f t="shared" si="1"/>
        <v>0.12427184466019417</v>
      </c>
      <c r="Q25" s="10"/>
    </row>
    <row r="26" spans="1:17" ht="15.75">
      <c r="A26" s="32" t="s">
        <v>94</v>
      </c>
      <c r="B26" s="7" t="s">
        <v>95</v>
      </c>
      <c r="C26" s="9" t="s">
        <v>9</v>
      </c>
      <c r="D26" s="4">
        <v>35</v>
      </c>
      <c r="E26" s="4">
        <f>'Kanadská lovecká'!F26</f>
        <v>0</v>
      </c>
      <c r="F26" s="4">
        <f>Parkůr!G26</f>
        <v>10</v>
      </c>
      <c r="G26" s="4">
        <f>Ústupovka!J26</f>
        <v>36</v>
      </c>
      <c r="H26" s="4">
        <f>'Létající kola'!G26</f>
        <v>12</v>
      </c>
      <c r="I26" s="4">
        <f>'Běžící kola'!F26</f>
        <v>12</v>
      </c>
      <c r="J26" s="4">
        <f>'Střelba z hradeb'!F26</f>
        <v>4</v>
      </c>
      <c r="K26" s="4">
        <f>'Střelba na hradby'!F26</f>
        <v>12</v>
      </c>
      <c r="L26" s="4">
        <f>'Nahazovaní králíci'!F26</f>
        <v>14</v>
      </c>
      <c r="M26" s="4">
        <f>'Střelba na Mongola'!F26</f>
        <v>10</v>
      </c>
      <c r="N26" s="17">
        <f>Kombat!F26</f>
        <v>22</v>
      </c>
      <c r="O26" s="17">
        <f t="shared" si="2"/>
        <v>132</v>
      </c>
      <c r="P26" s="12">
        <f t="shared" si="1"/>
        <v>0.12815533980582525</v>
      </c>
      <c r="Q26" s="10"/>
    </row>
    <row r="27" spans="1:17" ht="15.75">
      <c r="A27" s="32" t="s">
        <v>96</v>
      </c>
      <c r="B27" s="7" t="s">
        <v>97</v>
      </c>
      <c r="C27" s="9" t="s">
        <v>130</v>
      </c>
      <c r="D27" s="4"/>
      <c r="E27" s="4">
        <f>'Kanadská lovecká'!F27</f>
        <v>0</v>
      </c>
      <c r="F27" s="4">
        <f>Parkůr!G27</f>
        <v>5</v>
      </c>
      <c r="G27" s="4">
        <f>Ústupovka!J27</f>
        <v>36</v>
      </c>
      <c r="H27" s="4">
        <f>'Létající kola'!G27</f>
        <v>0</v>
      </c>
      <c r="I27" s="4">
        <f>'Běžící kola'!F27</f>
        <v>0</v>
      </c>
      <c r="J27" s="4">
        <f>'Střelba z hradeb'!F27</f>
        <v>4</v>
      </c>
      <c r="K27" s="4">
        <f>'Střelba na hradby'!F27</f>
        <v>4</v>
      </c>
      <c r="L27" s="4">
        <f>'Nahazovaní králíci'!F27</f>
        <v>14</v>
      </c>
      <c r="M27" s="4">
        <f>'Střelba na Mongola'!F27</f>
        <v>10</v>
      </c>
      <c r="N27" s="17">
        <f>Kombat!F27</f>
        <v>55</v>
      </c>
      <c r="O27" s="17">
        <f t="shared" si="2"/>
        <v>128</v>
      </c>
      <c r="P27" s="12">
        <f t="shared" si="1"/>
        <v>0.12427184466019417</v>
      </c>
      <c r="Q27" s="10"/>
    </row>
    <row r="28" spans="1:17" ht="15.75">
      <c r="A28" s="32" t="s">
        <v>96</v>
      </c>
      <c r="B28" s="7" t="s">
        <v>98</v>
      </c>
      <c r="C28" s="9" t="s">
        <v>9</v>
      </c>
      <c r="D28" s="4"/>
      <c r="E28" s="4">
        <f>'Kanadská lovecká'!F28</f>
        <v>0</v>
      </c>
      <c r="F28" s="4">
        <f>Parkůr!G28</f>
        <v>4</v>
      </c>
      <c r="G28" s="4">
        <f>Ústupovka!J28</f>
        <v>30</v>
      </c>
      <c r="H28" s="4">
        <f>'Létající kola'!G28</f>
        <v>0</v>
      </c>
      <c r="I28" s="4">
        <f>'Běžící kola'!F28</f>
        <v>0</v>
      </c>
      <c r="J28" s="4">
        <f>'Střelba z hradeb'!F28</f>
        <v>4</v>
      </c>
      <c r="K28" s="4">
        <f>'Střelba na hradby'!F28</f>
        <v>0</v>
      </c>
      <c r="L28" s="4">
        <f>'Nahazovaní králíci'!F28</f>
        <v>7</v>
      </c>
      <c r="M28" s="4">
        <f>'Střelba na Mongola'!F28</f>
        <v>5</v>
      </c>
      <c r="N28" s="17">
        <f>Kombat!F28</f>
        <v>0</v>
      </c>
      <c r="O28" s="17">
        <f t="shared" si="2"/>
        <v>50</v>
      </c>
      <c r="P28" s="12">
        <f t="shared" si="1"/>
        <v>0.04854368932038835</v>
      </c>
      <c r="Q28" s="10"/>
    </row>
    <row r="29" spans="1:17" ht="15.75">
      <c r="A29" s="32" t="s">
        <v>108</v>
      </c>
      <c r="B29" s="7" t="s">
        <v>128</v>
      </c>
      <c r="C29" s="9" t="s">
        <v>9</v>
      </c>
      <c r="D29" s="4"/>
      <c r="E29" s="4">
        <f>'Kanadská lovecká'!F29</f>
        <v>0</v>
      </c>
      <c r="F29" s="4">
        <f>Parkůr!G29</f>
        <v>0</v>
      </c>
      <c r="G29" s="4">
        <f>Ústupovka!J29</f>
        <v>18</v>
      </c>
      <c r="H29" s="4">
        <f>'Létající kola'!G29</f>
        <v>0</v>
      </c>
      <c r="I29" s="4">
        <f>'Běžící kola'!F29</f>
        <v>0</v>
      </c>
      <c r="J29" s="4">
        <f>'Střelba z hradeb'!F29</f>
        <v>0</v>
      </c>
      <c r="K29" s="4">
        <f>'Střelba na hradby'!F29</f>
        <v>0</v>
      </c>
      <c r="L29" s="4">
        <f>'Nahazovaní králíci'!F29</f>
        <v>0</v>
      </c>
      <c r="M29" s="4">
        <f>'Střelba na Mongola'!F29</f>
        <v>0</v>
      </c>
      <c r="N29" s="17">
        <f>Kombat!F29</f>
        <v>33</v>
      </c>
      <c r="O29" s="17">
        <f t="shared" si="2"/>
        <v>51</v>
      </c>
      <c r="P29" s="12">
        <f t="shared" si="1"/>
        <v>0.04951456310679612</v>
      </c>
      <c r="Q29" s="10"/>
    </row>
    <row r="30" spans="1:17" ht="15.75">
      <c r="A30" s="33"/>
      <c r="B30" s="3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15.75">
      <c r="A31" s="3" t="s">
        <v>5</v>
      </c>
      <c r="B31" s="3" t="s">
        <v>9</v>
      </c>
      <c r="C31" s="1" t="s">
        <v>3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ht="15.75">
      <c r="A32" s="3"/>
      <c r="B32" s="3" t="s">
        <v>6</v>
      </c>
      <c r="C32" s="1" t="s">
        <v>7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15.75">
      <c r="A33" s="3"/>
      <c r="B33" s="3" t="s">
        <v>13</v>
      </c>
      <c r="C33" s="1" t="s">
        <v>14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15.75">
      <c r="A34" s="3"/>
      <c r="B34" s="3" t="s">
        <v>10</v>
      </c>
      <c r="C34" s="1" t="s">
        <v>12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ht="15.75">
      <c r="A35" s="3"/>
      <c r="B35" s="3" t="s">
        <v>8</v>
      </c>
      <c r="C35" s="1" t="s">
        <v>2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ht="15.75">
      <c r="A36" s="3"/>
      <c r="B36" s="3" t="s">
        <v>11</v>
      </c>
      <c r="C36" s="1" t="s">
        <v>4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</sheetData>
  <sheetProtection/>
  <conditionalFormatting sqref="A4:C15 A16:B36 C3:C29">
    <cfRule type="cellIs" priority="12" dxfId="43" operator="equal" stopIfTrue="1">
      <formula>"není uvedeno"</formula>
    </cfRule>
  </conditionalFormatting>
  <conditionalFormatting sqref="A4:C29">
    <cfRule type="cellIs" priority="8" dxfId="43" operator="equal" stopIfTrue="1">
      <formula>"není uvedeno"</formula>
    </cfRule>
  </conditionalFormatting>
  <conditionalFormatting sqref="A4:C28 C28:C29">
    <cfRule type="cellIs" priority="7" dxfId="43" operator="equal" stopIfTrue="1">
      <formula>"není uvedeno"</formula>
    </cfRule>
  </conditionalFormatting>
  <conditionalFormatting sqref="A4:C28 C28:C29">
    <cfRule type="cellIs" priority="6" dxfId="43" operator="equal" stopIfTrue="1">
      <formula>"není uvedeno"</formula>
    </cfRule>
  </conditionalFormatting>
  <conditionalFormatting sqref="A4:C29">
    <cfRule type="cellIs" priority="5" dxfId="43" operator="equal" stopIfTrue="1">
      <formula>"není uvedeno"</formula>
    </cfRule>
  </conditionalFormatting>
  <conditionalFormatting sqref="A4:C29">
    <cfRule type="cellIs" priority="4" dxfId="43" operator="equal" stopIfTrue="1">
      <formula>"není uvedeno"</formula>
    </cfRule>
  </conditionalFormatting>
  <conditionalFormatting sqref="C4:C29">
    <cfRule type="cellIs" priority="3" dxfId="43" operator="equal" stopIfTrue="1">
      <formula>"není uvedeno"</formula>
    </cfRule>
  </conditionalFormatting>
  <conditionalFormatting sqref="C4:C29">
    <cfRule type="cellIs" priority="2" dxfId="43" operator="equal" stopIfTrue="1">
      <formula>"není uvedeno"</formula>
    </cfRule>
  </conditionalFormatting>
  <conditionalFormatting sqref="A4:C29">
    <cfRule type="cellIs" priority="1" dxfId="43" operator="equal" stopIfTrue="1">
      <formula>"není uvedeno"</formula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31"/>
  <sheetViews>
    <sheetView tabSelected="1" zoomScalePageLayoutView="0" workbookViewId="0" topLeftCell="A1">
      <pane xSplit="3" ySplit="3" topLeftCell="G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N35" sqref="N35"/>
    </sheetView>
  </sheetViews>
  <sheetFormatPr defaultColWidth="14.00390625" defaultRowHeight="15"/>
  <cols>
    <col min="1" max="2" width="14.00390625" style="0" customWidth="1"/>
    <col min="3" max="3" width="9.140625" style="0" customWidth="1"/>
    <col min="4" max="4" width="4.00390625" style="0" bestFit="1" customWidth="1"/>
    <col min="5" max="14" width="9.8515625" style="0" customWidth="1"/>
    <col min="15" max="15" width="9.8515625" style="51" customWidth="1"/>
    <col min="16" max="16" width="9.8515625" style="0" customWidth="1"/>
    <col min="17" max="17" width="9.8515625" style="53" customWidth="1"/>
    <col min="18" max="18" width="11.28125" style="53" customWidth="1"/>
    <col min="19" max="19" width="9.8515625" style="0" customWidth="1"/>
  </cols>
  <sheetData>
    <row r="1" spans="1:19" ht="18">
      <c r="A1" s="22" t="s">
        <v>140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49"/>
      <c r="P1" s="1"/>
      <c r="Q1" s="30"/>
      <c r="R1" s="30"/>
      <c r="S1" s="1"/>
    </row>
    <row r="2" spans="1:19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49"/>
      <c r="P2" s="1"/>
      <c r="Q2" s="30"/>
      <c r="R2" s="30"/>
      <c r="S2" s="1"/>
    </row>
    <row r="3" spans="1:19" ht="63.75" thickBot="1">
      <c r="A3" s="13" t="s">
        <v>0</v>
      </c>
      <c r="B3" s="14" t="s">
        <v>1</v>
      </c>
      <c r="C3" s="15" t="s">
        <v>6</v>
      </c>
      <c r="D3" s="16" t="s">
        <v>13</v>
      </c>
      <c r="E3" s="16" t="s">
        <v>124</v>
      </c>
      <c r="F3" s="16" t="s">
        <v>125</v>
      </c>
      <c r="G3" s="16" t="s">
        <v>59</v>
      </c>
      <c r="H3" s="16" t="s">
        <v>126</v>
      </c>
      <c r="I3" s="16" t="s">
        <v>60</v>
      </c>
      <c r="J3" s="16" t="s">
        <v>61</v>
      </c>
      <c r="K3" s="16" t="s">
        <v>62</v>
      </c>
      <c r="L3" s="16" t="s">
        <v>63</v>
      </c>
      <c r="M3" s="16" t="s">
        <v>127</v>
      </c>
      <c r="N3" s="16" t="s">
        <v>65</v>
      </c>
      <c r="O3" s="16" t="s">
        <v>56</v>
      </c>
      <c r="P3" s="16" t="s">
        <v>20</v>
      </c>
      <c r="Q3" s="52" t="s">
        <v>141</v>
      </c>
      <c r="R3" s="52" t="s">
        <v>142</v>
      </c>
      <c r="S3" s="16" t="s">
        <v>21</v>
      </c>
    </row>
    <row r="4" spans="1:19" ht="16.5" thickTop="1">
      <c r="A4" s="34" t="s">
        <v>136</v>
      </c>
      <c r="B4" s="55" t="s">
        <v>134</v>
      </c>
      <c r="C4" s="9" t="s">
        <v>10</v>
      </c>
      <c r="D4" s="10"/>
      <c r="E4" s="10">
        <v>55</v>
      </c>
      <c r="F4" s="10">
        <v>62</v>
      </c>
      <c r="G4" s="10">
        <v>90</v>
      </c>
      <c r="H4" s="10">
        <v>72</v>
      </c>
      <c r="I4" s="10">
        <v>12</v>
      </c>
      <c r="J4" s="10">
        <v>80</v>
      </c>
      <c r="K4" s="10">
        <v>64</v>
      </c>
      <c r="L4" s="10">
        <v>42</v>
      </c>
      <c r="M4" s="10">
        <v>30</v>
      </c>
      <c r="N4" s="48">
        <v>11</v>
      </c>
      <c r="O4" s="50">
        <f aca="true" t="shared" si="0" ref="O4:O24">SUM(E4:N4)</f>
        <v>518</v>
      </c>
      <c r="P4" s="12">
        <v>0.5029126213592233</v>
      </c>
      <c r="Q4" s="19">
        <v>0.9</v>
      </c>
      <c r="R4" s="54">
        <f aca="true" t="shared" si="1" ref="R4:R24">O4*Q4</f>
        <v>466.2</v>
      </c>
      <c r="S4" s="10">
        <v>1</v>
      </c>
    </row>
    <row r="5" spans="1:19" ht="15.75">
      <c r="A5" s="32" t="s">
        <v>129</v>
      </c>
      <c r="B5" s="7" t="s">
        <v>74</v>
      </c>
      <c r="C5" s="9" t="s">
        <v>10</v>
      </c>
      <c r="D5" s="10">
        <v>60</v>
      </c>
      <c r="E5" s="10">
        <v>75</v>
      </c>
      <c r="F5" s="10">
        <v>66</v>
      </c>
      <c r="G5" s="10">
        <v>102</v>
      </c>
      <c r="H5" s="10">
        <v>60</v>
      </c>
      <c r="I5" s="10">
        <v>30</v>
      </c>
      <c r="J5" s="10">
        <v>64</v>
      </c>
      <c r="K5" s="10">
        <v>72</v>
      </c>
      <c r="L5" s="10">
        <v>49</v>
      </c>
      <c r="M5" s="10">
        <v>50</v>
      </c>
      <c r="N5" s="48">
        <v>11</v>
      </c>
      <c r="O5" s="50">
        <f t="shared" si="0"/>
        <v>579</v>
      </c>
      <c r="P5" s="12">
        <v>0.5621359223300971</v>
      </c>
      <c r="Q5" s="19">
        <v>0.8</v>
      </c>
      <c r="R5" s="54">
        <f t="shared" si="1"/>
        <v>463.20000000000005</v>
      </c>
      <c r="S5" s="10">
        <v>2</v>
      </c>
    </row>
    <row r="6" spans="1:19" ht="15.75">
      <c r="A6" s="32" t="s">
        <v>115</v>
      </c>
      <c r="B6" s="7" t="s">
        <v>121</v>
      </c>
      <c r="C6" s="9" t="s">
        <v>10</v>
      </c>
      <c r="D6" s="10"/>
      <c r="E6" s="10">
        <v>65</v>
      </c>
      <c r="F6" s="10">
        <v>88</v>
      </c>
      <c r="G6" s="10">
        <v>132</v>
      </c>
      <c r="H6" s="10">
        <v>24</v>
      </c>
      <c r="I6" s="10">
        <v>36</v>
      </c>
      <c r="J6" s="10">
        <v>72</v>
      </c>
      <c r="K6" s="10">
        <v>60</v>
      </c>
      <c r="L6" s="10">
        <v>63</v>
      </c>
      <c r="M6" s="10">
        <v>30</v>
      </c>
      <c r="N6" s="48">
        <v>0</v>
      </c>
      <c r="O6" s="50">
        <f t="shared" si="0"/>
        <v>570</v>
      </c>
      <c r="P6" s="12">
        <v>0.5533980582524272</v>
      </c>
      <c r="Q6" s="19">
        <v>0.8</v>
      </c>
      <c r="R6" s="54">
        <f t="shared" si="1"/>
        <v>456</v>
      </c>
      <c r="S6" s="10">
        <v>3</v>
      </c>
    </row>
    <row r="7" spans="1:19" ht="15.75">
      <c r="A7" s="32" t="s">
        <v>108</v>
      </c>
      <c r="B7" s="7" t="s">
        <v>128</v>
      </c>
      <c r="C7" s="9" t="s">
        <v>9</v>
      </c>
      <c r="D7" s="10"/>
      <c r="E7" s="10">
        <v>10</v>
      </c>
      <c r="F7" s="10">
        <v>55</v>
      </c>
      <c r="G7" s="10">
        <v>66</v>
      </c>
      <c r="H7" s="10">
        <v>36</v>
      </c>
      <c r="I7" s="10">
        <v>36</v>
      </c>
      <c r="J7" s="10">
        <v>40</v>
      </c>
      <c r="K7" s="10">
        <v>84</v>
      </c>
      <c r="L7" s="10">
        <v>63</v>
      </c>
      <c r="M7" s="10">
        <v>25</v>
      </c>
      <c r="N7" s="48">
        <v>33</v>
      </c>
      <c r="O7" s="50">
        <f t="shared" si="0"/>
        <v>448</v>
      </c>
      <c r="P7" s="12">
        <v>0.4349514563106796</v>
      </c>
      <c r="Q7" s="19">
        <v>1</v>
      </c>
      <c r="R7" s="54">
        <f t="shared" si="1"/>
        <v>448</v>
      </c>
      <c r="S7" s="10">
        <v>4</v>
      </c>
    </row>
    <row r="8" spans="1:19" ht="15.75">
      <c r="A8" s="32" t="s">
        <v>81</v>
      </c>
      <c r="B8" s="7" t="s">
        <v>82</v>
      </c>
      <c r="C8" s="9" t="s">
        <v>9</v>
      </c>
      <c r="D8" s="10">
        <v>30</v>
      </c>
      <c r="E8" s="10">
        <v>40</v>
      </c>
      <c r="F8" s="10">
        <v>63</v>
      </c>
      <c r="G8" s="10">
        <v>102</v>
      </c>
      <c r="H8" s="10">
        <v>24</v>
      </c>
      <c r="I8" s="10">
        <v>24</v>
      </c>
      <c r="J8" s="10">
        <v>32</v>
      </c>
      <c r="K8" s="10">
        <v>56</v>
      </c>
      <c r="L8" s="10">
        <v>14</v>
      </c>
      <c r="M8" s="10">
        <v>25</v>
      </c>
      <c r="N8" s="48">
        <v>44</v>
      </c>
      <c r="O8" s="50">
        <f t="shared" si="0"/>
        <v>424</v>
      </c>
      <c r="P8" s="12">
        <v>0.4116504854368932</v>
      </c>
      <c r="Q8" s="19">
        <v>1</v>
      </c>
      <c r="R8" s="54">
        <f t="shared" si="1"/>
        <v>424</v>
      </c>
      <c r="S8" s="10">
        <v>5</v>
      </c>
    </row>
    <row r="9" spans="1:19" ht="15.75">
      <c r="A9" s="32" t="s">
        <v>96</v>
      </c>
      <c r="B9" s="7" t="s">
        <v>98</v>
      </c>
      <c r="C9" s="9" t="s">
        <v>9</v>
      </c>
      <c r="D9" s="10"/>
      <c r="E9" s="10">
        <v>10</v>
      </c>
      <c r="F9" s="10">
        <v>49</v>
      </c>
      <c r="G9" s="10">
        <v>102</v>
      </c>
      <c r="H9" s="10">
        <v>48</v>
      </c>
      <c r="I9" s="10">
        <v>36</v>
      </c>
      <c r="J9" s="10">
        <v>24</v>
      </c>
      <c r="K9" s="10">
        <v>60</v>
      </c>
      <c r="L9" s="10">
        <v>21</v>
      </c>
      <c r="M9" s="10">
        <v>45</v>
      </c>
      <c r="N9" s="48">
        <v>0</v>
      </c>
      <c r="O9" s="50">
        <f t="shared" si="0"/>
        <v>395</v>
      </c>
      <c r="P9" s="12">
        <v>0.38349514563106796</v>
      </c>
      <c r="Q9" s="19">
        <v>1</v>
      </c>
      <c r="R9" s="54">
        <f t="shared" si="1"/>
        <v>395</v>
      </c>
      <c r="S9" s="10">
        <v>6</v>
      </c>
    </row>
    <row r="10" spans="1:19" ht="15.75">
      <c r="A10" s="32" t="s">
        <v>89</v>
      </c>
      <c r="B10" s="7" t="s">
        <v>134</v>
      </c>
      <c r="C10" s="9" t="s">
        <v>10</v>
      </c>
      <c r="D10" s="10">
        <v>40</v>
      </c>
      <c r="E10" s="10">
        <v>60</v>
      </c>
      <c r="F10" s="10">
        <v>82</v>
      </c>
      <c r="G10" s="10">
        <v>78</v>
      </c>
      <c r="H10" s="10">
        <v>60</v>
      </c>
      <c r="I10" s="10">
        <v>36</v>
      </c>
      <c r="J10" s="10">
        <v>48</v>
      </c>
      <c r="K10" s="10">
        <v>44</v>
      </c>
      <c r="L10" s="10">
        <v>28</v>
      </c>
      <c r="M10" s="10">
        <v>35</v>
      </c>
      <c r="N10" s="48">
        <v>22</v>
      </c>
      <c r="O10" s="50">
        <f t="shared" si="0"/>
        <v>493</v>
      </c>
      <c r="P10" s="12">
        <v>0.4786407766990291</v>
      </c>
      <c r="Q10" s="19">
        <v>0.8</v>
      </c>
      <c r="R10" s="54">
        <f t="shared" si="1"/>
        <v>394.40000000000003</v>
      </c>
      <c r="S10" s="10">
        <v>7</v>
      </c>
    </row>
    <row r="11" spans="1:19" ht="15.75">
      <c r="A11" s="32" t="s">
        <v>69</v>
      </c>
      <c r="B11" s="6" t="s">
        <v>70</v>
      </c>
      <c r="C11" s="9" t="s">
        <v>9</v>
      </c>
      <c r="D11" s="10">
        <v>32</v>
      </c>
      <c r="E11" s="10">
        <v>30</v>
      </c>
      <c r="F11" s="10">
        <v>52</v>
      </c>
      <c r="G11" s="10">
        <v>90</v>
      </c>
      <c r="H11" s="10">
        <v>24</v>
      </c>
      <c r="I11" s="10">
        <v>24</v>
      </c>
      <c r="J11" s="10">
        <v>64</v>
      </c>
      <c r="K11" s="10">
        <v>64</v>
      </c>
      <c r="L11" s="10">
        <v>35</v>
      </c>
      <c r="M11" s="10">
        <v>10</v>
      </c>
      <c r="N11" s="48">
        <v>0</v>
      </c>
      <c r="O11" s="50">
        <f t="shared" si="0"/>
        <v>393</v>
      </c>
      <c r="P11" s="12">
        <v>0.38155339805825245</v>
      </c>
      <c r="Q11" s="19">
        <v>1</v>
      </c>
      <c r="R11" s="54">
        <f t="shared" si="1"/>
        <v>393</v>
      </c>
      <c r="S11" s="10">
        <v>8</v>
      </c>
    </row>
    <row r="12" spans="1:19" ht="15.75">
      <c r="A12" s="32" t="s">
        <v>109</v>
      </c>
      <c r="B12" s="7" t="s">
        <v>74</v>
      </c>
      <c r="C12" s="9" t="s">
        <v>9</v>
      </c>
      <c r="D12" s="10"/>
      <c r="E12" s="10">
        <v>40</v>
      </c>
      <c r="F12" s="10">
        <v>51</v>
      </c>
      <c r="G12" s="10">
        <v>78</v>
      </c>
      <c r="H12" s="10">
        <v>48</v>
      </c>
      <c r="I12" s="10">
        <v>18</v>
      </c>
      <c r="J12" s="10">
        <v>32</v>
      </c>
      <c r="K12" s="10">
        <v>48</v>
      </c>
      <c r="L12" s="10">
        <v>21</v>
      </c>
      <c r="M12" s="10">
        <v>30</v>
      </c>
      <c r="N12" s="48">
        <v>22</v>
      </c>
      <c r="O12" s="50">
        <f t="shared" si="0"/>
        <v>388</v>
      </c>
      <c r="P12" s="12">
        <v>0.3766990291262136</v>
      </c>
      <c r="Q12" s="19">
        <v>1</v>
      </c>
      <c r="R12" s="54">
        <f t="shared" si="1"/>
        <v>388</v>
      </c>
      <c r="S12" s="10">
        <v>9</v>
      </c>
    </row>
    <row r="13" spans="1:19" ht="15.75">
      <c r="A13" s="32" t="s">
        <v>112</v>
      </c>
      <c r="B13" s="7" t="s">
        <v>113</v>
      </c>
      <c r="C13" s="9" t="s">
        <v>9</v>
      </c>
      <c r="D13" s="10">
        <v>35</v>
      </c>
      <c r="E13" s="10">
        <v>30</v>
      </c>
      <c r="F13" s="10">
        <v>35</v>
      </c>
      <c r="G13" s="10">
        <v>96</v>
      </c>
      <c r="H13" s="10">
        <v>60</v>
      </c>
      <c r="I13" s="10">
        <v>18</v>
      </c>
      <c r="J13" s="10">
        <v>68</v>
      </c>
      <c r="K13" s="10">
        <v>12</v>
      </c>
      <c r="L13" s="10">
        <v>28</v>
      </c>
      <c r="M13" s="10">
        <v>30</v>
      </c>
      <c r="N13" s="48">
        <v>11</v>
      </c>
      <c r="O13" s="50">
        <f t="shared" si="0"/>
        <v>388</v>
      </c>
      <c r="P13" s="12">
        <v>0.3766990291262136</v>
      </c>
      <c r="Q13" s="19">
        <v>1</v>
      </c>
      <c r="R13" s="54">
        <f t="shared" si="1"/>
        <v>388</v>
      </c>
      <c r="S13" s="10">
        <v>10</v>
      </c>
    </row>
    <row r="14" spans="1:19" ht="15.75">
      <c r="A14" s="32" t="s">
        <v>77</v>
      </c>
      <c r="B14" s="7" t="s">
        <v>78</v>
      </c>
      <c r="C14" s="9" t="s">
        <v>9</v>
      </c>
      <c r="D14" s="10"/>
      <c r="E14" s="10">
        <v>25</v>
      </c>
      <c r="F14" s="10">
        <v>42</v>
      </c>
      <c r="G14" s="10">
        <v>78</v>
      </c>
      <c r="H14" s="10">
        <v>12</v>
      </c>
      <c r="I14" s="10">
        <v>30</v>
      </c>
      <c r="J14" s="10">
        <v>36</v>
      </c>
      <c r="K14" s="10">
        <v>48</v>
      </c>
      <c r="L14" s="10">
        <v>49</v>
      </c>
      <c r="M14" s="10">
        <v>15</v>
      </c>
      <c r="N14" s="48">
        <v>33</v>
      </c>
      <c r="O14" s="50">
        <f t="shared" si="0"/>
        <v>368</v>
      </c>
      <c r="P14" s="12">
        <v>0.3572815533980582</v>
      </c>
      <c r="Q14" s="19">
        <v>1</v>
      </c>
      <c r="R14" s="54">
        <f t="shared" si="1"/>
        <v>368</v>
      </c>
      <c r="S14" s="10">
        <v>11</v>
      </c>
    </row>
    <row r="15" spans="1:19" ht="15.75">
      <c r="A15" s="32" t="s">
        <v>107</v>
      </c>
      <c r="B15" s="7" t="s">
        <v>119</v>
      </c>
      <c r="C15" s="9" t="s">
        <v>10</v>
      </c>
      <c r="D15" s="4">
        <v>40</v>
      </c>
      <c r="E15" s="4">
        <v>20</v>
      </c>
      <c r="F15" s="4">
        <v>60</v>
      </c>
      <c r="G15" s="4">
        <v>66</v>
      </c>
      <c r="H15" s="4">
        <v>12</v>
      </c>
      <c r="I15" s="4">
        <v>18</v>
      </c>
      <c r="J15" s="4">
        <v>44</v>
      </c>
      <c r="K15" s="4">
        <v>48</v>
      </c>
      <c r="L15" s="4">
        <v>49</v>
      </c>
      <c r="M15" s="4">
        <v>35</v>
      </c>
      <c r="N15" s="48">
        <v>11</v>
      </c>
      <c r="O15" s="50">
        <f t="shared" si="0"/>
        <v>363</v>
      </c>
      <c r="P15" s="12">
        <v>0.3524271844660194</v>
      </c>
      <c r="Q15" s="19">
        <v>0.9</v>
      </c>
      <c r="R15" s="54">
        <f t="shared" si="1"/>
        <v>326.7</v>
      </c>
      <c r="S15" s="10">
        <v>12</v>
      </c>
    </row>
    <row r="16" spans="1:19" ht="15.75">
      <c r="A16" s="32" t="s">
        <v>94</v>
      </c>
      <c r="B16" s="7" t="s">
        <v>95</v>
      </c>
      <c r="C16" s="9" t="s">
        <v>9</v>
      </c>
      <c r="D16" s="4">
        <v>35</v>
      </c>
      <c r="E16" s="4">
        <v>30</v>
      </c>
      <c r="F16" s="4">
        <v>32</v>
      </c>
      <c r="G16" s="4">
        <v>66</v>
      </c>
      <c r="H16" s="4">
        <v>48</v>
      </c>
      <c r="I16" s="4">
        <v>18</v>
      </c>
      <c r="J16" s="4">
        <v>16</v>
      </c>
      <c r="K16" s="4">
        <v>48</v>
      </c>
      <c r="L16" s="4">
        <v>21</v>
      </c>
      <c r="M16" s="4">
        <v>5</v>
      </c>
      <c r="N16" s="48">
        <v>22</v>
      </c>
      <c r="O16" s="50">
        <f t="shared" si="0"/>
        <v>306</v>
      </c>
      <c r="P16" s="12">
        <v>0.2970873786407767</v>
      </c>
      <c r="Q16" s="19">
        <v>1</v>
      </c>
      <c r="R16" s="54">
        <f t="shared" si="1"/>
        <v>306</v>
      </c>
      <c r="S16" s="10">
        <v>13</v>
      </c>
    </row>
    <row r="17" spans="1:19" ht="15.75">
      <c r="A17" s="32" t="s">
        <v>111</v>
      </c>
      <c r="B17" s="7" t="s">
        <v>74</v>
      </c>
      <c r="C17" s="9" t="s">
        <v>9</v>
      </c>
      <c r="D17" s="4"/>
      <c r="E17" s="4">
        <v>5</v>
      </c>
      <c r="F17" s="4">
        <v>57</v>
      </c>
      <c r="G17" s="4">
        <v>36</v>
      </c>
      <c r="H17" s="4">
        <v>36</v>
      </c>
      <c r="I17" s="4">
        <v>12</v>
      </c>
      <c r="J17" s="4">
        <v>36</v>
      </c>
      <c r="K17" s="4">
        <v>36</v>
      </c>
      <c r="L17" s="4">
        <v>63</v>
      </c>
      <c r="M17" s="4">
        <v>20</v>
      </c>
      <c r="N17" s="48">
        <v>0</v>
      </c>
      <c r="O17" s="50">
        <f t="shared" si="0"/>
        <v>301</v>
      </c>
      <c r="P17" s="12">
        <v>0.2922330097087379</v>
      </c>
      <c r="Q17" s="19">
        <v>1</v>
      </c>
      <c r="R17" s="54">
        <f t="shared" si="1"/>
        <v>301</v>
      </c>
      <c r="S17" s="10">
        <v>14</v>
      </c>
    </row>
    <row r="18" spans="1:19" ht="15.75">
      <c r="A18" s="32" t="s">
        <v>87</v>
      </c>
      <c r="B18" s="7" t="s">
        <v>88</v>
      </c>
      <c r="C18" s="9" t="s">
        <v>9</v>
      </c>
      <c r="D18" s="4"/>
      <c r="E18" s="4">
        <v>5</v>
      </c>
      <c r="F18" s="4">
        <v>70</v>
      </c>
      <c r="G18" s="4">
        <v>42</v>
      </c>
      <c r="H18" s="4">
        <v>0</v>
      </c>
      <c r="I18" s="4">
        <v>12</v>
      </c>
      <c r="J18" s="4">
        <v>44</v>
      </c>
      <c r="K18" s="4">
        <v>48</v>
      </c>
      <c r="L18" s="4">
        <v>21</v>
      </c>
      <c r="M18" s="4">
        <v>45</v>
      </c>
      <c r="N18" s="48">
        <v>0</v>
      </c>
      <c r="O18" s="50">
        <f t="shared" si="0"/>
        <v>287</v>
      </c>
      <c r="P18" s="12">
        <v>0.27864077669902915</v>
      </c>
      <c r="Q18" s="19">
        <v>1</v>
      </c>
      <c r="R18" s="54">
        <f t="shared" si="1"/>
        <v>287</v>
      </c>
      <c r="S18" s="10">
        <v>15</v>
      </c>
    </row>
    <row r="19" spans="1:19" ht="15.75">
      <c r="A19" s="32" t="s">
        <v>67</v>
      </c>
      <c r="B19" s="6" t="s">
        <v>68</v>
      </c>
      <c r="C19" s="9" t="s">
        <v>9</v>
      </c>
      <c r="D19" s="4">
        <v>38</v>
      </c>
      <c r="E19" s="4">
        <v>30</v>
      </c>
      <c r="F19" s="4"/>
      <c r="G19" s="4">
        <v>114</v>
      </c>
      <c r="H19" s="4"/>
      <c r="I19" s="4">
        <v>42</v>
      </c>
      <c r="J19" s="4">
        <v>36</v>
      </c>
      <c r="K19" s="4">
        <v>12</v>
      </c>
      <c r="L19" s="4">
        <v>35</v>
      </c>
      <c r="M19" s="4"/>
      <c r="N19" s="48">
        <v>0</v>
      </c>
      <c r="O19" s="50">
        <f>SUM(E19:N19)</f>
        <v>269</v>
      </c>
      <c r="P19" s="12">
        <v>0.2611</v>
      </c>
      <c r="Q19" s="19">
        <v>1</v>
      </c>
      <c r="R19" s="54">
        <f>O19*Q19</f>
        <v>269</v>
      </c>
      <c r="S19" s="10">
        <v>17</v>
      </c>
    </row>
    <row r="20" spans="1:19" ht="15.75">
      <c r="A20" s="32" t="s">
        <v>79</v>
      </c>
      <c r="B20" s="7" t="s">
        <v>74</v>
      </c>
      <c r="C20" s="9" t="s">
        <v>9</v>
      </c>
      <c r="D20" s="4"/>
      <c r="E20" s="4">
        <v>0</v>
      </c>
      <c r="F20" s="4">
        <v>42</v>
      </c>
      <c r="G20" s="4">
        <v>36</v>
      </c>
      <c r="H20" s="4">
        <v>12</v>
      </c>
      <c r="I20" s="4">
        <v>24</v>
      </c>
      <c r="J20" s="4">
        <v>4</v>
      </c>
      <c r="K20" s="4">
        <v>40</v>
      </c>
      <c r="L20" s="4">
        <v>35</v>
      </c>
      <c r="M20" s="4">
        <v>20</v>
      </c>
      <c r="N20" s="48">
        <v>11</v>
      </c>
      <c r="O20" s="50">
        <f t="shared" si="0"/>
        <v>224</v>
      </c>
      <c r="P20" s="12">
        <v>0.2174757281553398</v>
      </c>
      <c r="Q20" s="19">
        <v>1</v>
      </c>
      <c r="R20" s="54">
        <f t="shared" si="1"/>
        <v>224</v>
      </c>
      <c r="S20" s="10">
        <v>18</v>
      </c>
    </row>
    <row r="21" spans="1:19" ht="15.75">
      <c r="A21" s="32" t="s">
        <v>122</v>
      </c>
      <c r="B21" s="7" t="s">
        <v>123</v>
      </c>
      <c r="C21" s="9" t="s">
        <v>10</v>
      </c>
      <c r="D21" s="4"/>
      <c r="E21" s="4">
        <v>15</v>
      </c>
      <c r="F21" s="4">
        <v>21</v>
      </c>
      <c r="G21" s="4">
        <v>30</v>
      </c>
      <c r="H21" s="4">
        <v>12</v>
      </c>
      <c r="I21" s="4">
        <v>36</v>
      </c>
      <c r="J21" s="4">
        <v>12</v>
      </c>
      <c r="K21" s="4">
        <v>36</v>
      </c>
      <c r="L21" s="4">
        <v>28</v>
      </c>
      <c r="M21" s="4">
        <v>10</v>
      </c>
      <c r="N21" s="48">
        <v>0</v>
      </c>
      <c r="O21" s="50">
        <f t="shared" si="0"/>
        <v>200</v>
      </c>
      <c r="P21" s="12">
        <v>0.1941747572815534</v>
      </c>
      <c r="Q21" s="19">
        <v>0.9</v>
      </c>
      <c r="R21" s="54">
        <f t="shared" si="1"/>
        <v>180</v>
      </c>
      <c r="S21" s="10">
        <v>19</v>
      </c>
    </row>
    <row r="22" spans="1:19" ht="15.75">
      <c r="A22" s="32" t="s">
        <v>118</v>
      </c>
      <c r="B22" s="7" t="s">
        <v>120</v>
      </c>
      <c r="C22" s="9" t="s">
        <v>8</v>
      </c>
      <c r="D22" s="4">
        <v>35</v>
      </c>
      <c r="E22" s="4">
        <v>10</v>
      </c>
      <c r="F22" s="4">
        <v>25</v>
      </c>
      <c r="G22" s="4">
        <v>36</v>
      </c>
      <c r="H22" s="4">
        <v>12</v>
      </c>
      <c r="I22" s="4">
        <v>0</v>
      </c>
      <c r="J22" s="4">
        <v>4</v>
      </c>
      <c r="K22" s="4">
        <v>4</v>
      </c>
      <c r="L22" s="4">
        <v>21</v>
      </c>
      <c r="M22" s="4">
        <v>20</v>
      </c>
      <c r="N22" s="48">
        <v>0</v>
      </c>
      <c r="O22" s="50">
        <f t="shared" si="0"/>
        <v>132</v>
      </c>
      <c r="P22" s="12">
        <v>0.12815533980582525</v>
      </c>
      <c r="Q22" s="19">
        <v>1.1</v>
      </c>
      <c r="R22" s="54">
        <f t="shared" si="1"/>
        <v>145.20000000000002</v>
      </c>
      <c r="S22" s="10">
        <v>20</v>
      </c>
    </row>
    <row r="23" spans="1:19" ht="15.75">
      <c r="A23" s="32" t="s">
        <v>114</v>
      </c>
      <c r="B23" s="7" t="s">
        <v>135</v>
      </c>
      <c r="C23" s="9" t="s">
        <v>9</v>
      </c>
      <c r="D23" s="4"/>
      <c r="E23" s="4">
        <v>0</v>
      </c>
      <c r="F23" s="4">
        <v>10</v>
      </c>
      <c r="G23" s="4">
        <v>48</v>
      </c>
      <c r="H23" s="4">
        <v>0</v>
      </c>
      <c r="I23" s="4">
        <v>12</v>
      </c>
      <c r="J23" s="4">
        <v>20</v>
      </c>
      <c r="K23" s="4">
        <v>24</v>
      </c>
      <c r="L23" s="4">
        <v>0</v>
      </c>
      <c r="M23" s="4">
        <v>20</v>
      </c>
      <c r="N23" s="48">
        <v>0</v>
      </c>
      <c r="O23" s="50">
        <f t="shared" si="0"/>
        <v>134</v>
      </c>
      <c r="P23" s="12">
        <v>0.13009708737864079</v>
      </c>
      <c r="Q23" s="19">
        <v>1</v>
      </c>
      <c r="R23" s="54">
        <f t="shared" si="1"/>
        <v>134</v>
      </c>
      <c r="S23" s="10">
        <v>21</v>
      </c>
    </row>
    <row r="24" spans="1:19" ht="15.75">
      <c r="A24" s="32" t="s">
        <v>107</v>
      </c>
      <c r="B24" s="7" t="s">
        <v>117</v>
      </c>
      <c r="C24" s="9" t="s">
        <v>9</v>
      </c>
      <c r="D24" s="4">
        <v>31</v>
      </c>
      <c r="E24" s="4">
        <v>0</v>
      </c>
      <c r="F24" s="4">
        <v>5</v>
      </c>
      <c r="G24" s="4">
        <v>18</v>
      </c>
      <c r="H24" s="4">
        <v>12</v>
      </c>
      <c r="I24" s="4">
        <v>12</v>
      </c>
      <c r="J24" s="4">
        <v>4</v>
      </c>
      <c r="K24" s="4">
        <v>12</v>
      </c>
      <c r="L24" s="4">
        <v>14</v>
      </c>
      <c r="M24" s="4">
        <v>15</v>
      </c>
      <c r="N24" s="48">
        <v>0</v>
      </c>
      <c r="O24" s="50">
        <f t="shared" si="0"/>
        <v>92</v>
      </c>
      <c r="P24" s="12">
        <v>0.08932038834951456</v>
      </c>
      <c r="Q24" s="19">
        <v>1</v>
      </c>
      <c r="R24" s="54">
        <f t="shared" si="1"/>
        <v>92</v>
      </c>
      <c r="S24" s="10">
        <v>22</v>
      </c>
    </row>
    <row r="25" spans="1:19" ht="15.75">
      <c r="A25" s="39"/>
      <c r="B25" s="35"/>
      <c r="C25" s="36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40"/>
      <c r="O25" s="57"/>
      <c r="P25" s="38"/>
      <c r="Q25" s="58"/>
      <c r="R25" s="59"/>
      <c r="S25" s="37"/>
    </row>
    <row r="27" spans="1:19" ht="15.75">
      <c r="A27" s="32" t="s">
        <v>79</v>
      </c>
      <c r="B27" s="7" t="s">
        <v>80</v>
      </c>
      <c r="C27" s="9" t="s">
        <v>130</v>
      </c>
      <c r="D27" s="4"/>
      <c r="E27" s="4">
        <v>20</v>
      </c>
      <c r="F27" s="4">
        <v>21</v>
      </c>
      <c r="G27" s="4">
        <v>66</v>
      </c>
      <c r="H27" s="4">
        <v>36</v>
      </c>
      <c r="I27" s="4">
        <v>12</v>
      </c>
      <c r="J27" s="4">
        <v>24</v>
      </c>
      <c r="K27" s="4">
        <v>16</v>
      </c>
      <c r="L27" s="4">
        <v>42</v>
      </c>
      <c r="M27" s="4">
        <v>15</v>
      </c>
      <c r="N27" s="48">
        <v>33</v>
      </c>
      <c r="O27" s="50">
        <v>285</v>
      </c>
      <c r="P27" s="12">
        <v>0.2766990291262136</v>
      </c>
      <c r="Q27" s="19">
        <v>1</v>
      </c>
      <c r="R27" s="54">
        <v>285</v>
      </c>
      <c r="S27" s="10">
        <v>1</v>
      </c>
    </row>
    <row r="28" spans="1:19" ht="30">
      <c r="A28" s="32" t="s">
        <v>115</v>
      </c>
      <c r="B28" s="7" t="s">
        <v>116</v>
      </c>
      <c r="C28" s="9" t="s">
        <v>143</v>
      </c>
      <c r="D28" s="4"/>
      <c r="E28" s="4">
        <v>0</v>
      </c>
      <c r="F28" s="4">
        <v>38</v>
      </c>
      <c r="G28" s="4">
        <v>60</v>
      </c>
      <c r="H28" s="4">
        <v>12</v>
      </c>
      <c r="I28" s="4">
        <v>12</v>
      </c>
      <c r="J28" s="4">
        <v>60</v>
      </c>
      <c r="K28" s="4">
        <v>36</v>
      </c>
      <c r="L28" s="4">
        <v>21</v>
      </c>
      <c r="M28" s="4">
        <v>20</v>
      </c>
      <c r="N28" s="48">
        <v>44</v>
      </c>
      <c r="O28" s="50">
        <f>SUM(E28:N28)</f>
        <v>303</v>
      </c>
      <c r="P28" s="12">
        <v>0.2941747572815534</v>
      </c>
      <c r="Q28" s="19">
        <v>0.9</v>
      </c>
      <c r="R28" s="54">
        <f>O28*Q28</f>
        <v>272.7</v>
      </c>
      <c r="S28" s="10">
        <v>2</v>
      </c>
    </row>
    <row r="29" spans="1:19" ht="15.75">
      <c r="A29" s="32" t="s">
        <v>96</v>
      </c>
      <c r="B29" s="7" t="s">
        <v>97</v>
      </c>
      <c r="C29" s="9" t="s">
        <v>130</v>
      </c>
      <c r="D29" s="4"/>
      <c r="E29" s="4">
        <v>15</v>
      </c>
      <c r="F29" s="4">
        <v>34</v>
      </c>
      <c r="G29" s="4">
        <v>42</v>
      </c>
      <c r="H29" s="4">
        <v>24</v>
      </c>
      <c r="I29" s="4">
        <v>18</v>
      </c>
      <c r="J29" s="4">
        <v>36</v>
      </c>
      <c r="K29" s="4">
        <v>0</v>
      </c>
      <c r="L29" s="4">
        <v>14</v>
      </c>
      <c r="M29" s="4">
        <v>15</v>
      </c>
      <c r="N29" s="48">
        <v>55</v>
      </c>
      <c r="O29" s="50">
        <v>253</v>
      </c>
      <c r="P29" s="12">
        <v>0.24563106796116504</v>
      </c>
      <c r="Q29" s="19">
        <v>1</v>
      </c>
      <c r="R29" s="54">
        <v>253</v>
      </c>
      <c r="S29" s="10">
        <v>3</v>
      </c>
    </row>
    <row r="30" spans="1:19" ht="15.75">
      <c r="A30" s="32" t="s">
        <v>92</v>
      </c>
      <c r="B30" s="7" t="s">
        <v>93</v>
      </c>
      <c r="C30" s="9" t="s">
        <v>130</v>
      </c>
      <c r="D30" s="4"/>
      <c r="E30" s="4">
        <v>5</v>
      </c>
      <c r="F30" s="4">
        <v>20</v>
      </c>
      <c r="G30" s="4">
        <v>36</v>
      </c>
      <c r="H30" s="4">
        <v>24</v>
      </c>
      <c r="I30" s="4">
        <v>0</v>
      </c>
      <c r="J30" s="4">
        <v>24</v>
      </c>
      <c r="K30" s="4">
        <v>16</v>
      </c>
      <c r="L30" s="4">
        <v>63</v>
      </c>
      <c r="M30" s="4">
        <v>10</v>
      </c>
      <c r="N30" s="48">
        <v>11</v>
      </c>
      <c r="O30" s="50">
        <v>209</v>
      </c>
      <c r="P30" s="12">
        <v>0.2029126213592233</v>
      </c>
      <c r="Q30" s="19">
        <v>1</v>
      </c>
      <c r="R30" s="54">
        <v>209</v>
      </c>
      <c r="S30" s="10">
        <v>4</v>
      </c>
    </row>
    <row r="31" spans="1:19" ht="15.75">
      <c r="A31" s="32" t="s">
        <v>109</v>
      </c>
      <c r="B31" s="7" t="s">
        <v>110</v>
      </c>
      <c r="C31" s="9" t="s">
        <v>130</v>
      </c>
      <c r="D31" s="4"/>
      <c r="E31" s="4">
        <v>0</v>
      </c>
      <c r="F31" s="4">
        <v>4</v>
      </c>
      <c r="G31" s="4">
        <v>36</v>
      </c>
      <c r="H31" s="4">
        <v>12</v>
      </c>
      <c r="I31" s="4">
        <v>0</v>
      </c>
      <c r="J31" s="4">
        <v>0</v>
      </c>
      <c r="K31" s="4">
        <v>0</v>
      </c>
      <c r="L31" s="4">
        <v>7</v>
      </c>
      <c r="M31" s="4">
        <v>10</v>
      </c>
      <c r="N31" s="48">
        <v>22</v>
      </c>
      <c r="O31" s="50">
        <v>91</v>
      </c>
      <c r="P31" s="12">
        <v>0.0883495145631068</v>
      </c>
      <c r="Q31" s="19">
        <v>1</v>
      </c>
      <c r="R31" s="54">
        <v>91</v>
      </c>
      <c r="S31" s="10">
        <v>5</v>
      </c>
    </row>
  </sheetData>
  <sheetProtection/>
  <conditionalFormatting sqref="A31:C34 A4:B26 C3:C26 A27:C28">
    <cfRule type="cellIs" priority="9" dxfId="43" operator="equal" stopIfTrue="1">
      <formula>"není uvedeno"</formula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4"/>
  <sheetViews>
    <sheetView zoomScalePageLayoutView="0" workbookViewId="0" topLeftCell="A1">
      <selection activeCell="I36" sqref="I36"/>
    </sheetView>
  </sheetViews>
  <sheetFormatPr defaultColWidth="9.140625" defaultRowHeight="15"/>
  <cols>
    <col min="1" max="1" width="14.00390625" style="1" customWidth="1"/>
    <col min="2" max="2" width="15.57421875" style="1" customWidth="1"/>
    <col min="3" max="3" width="5.28125" style="1" customWidth="1"/>
    <col min="4" max="4" width="4.8515625" style="1" customWidth="1"/>
    <col min="5" max="7" width="9.140625" style="1" customWidth="1"/>
    <col min="8" max="8" width="10.28125" style="1" customWidth="1"/>
    <col min="9" max="16384" width="9.140625" style="1" customWidth="1"/>
  </cols>
  <sheetData>
    <row r="1" ht="18">
      <c r="A1" s="22" t="s">
        <v>138</v>
      </c>
    </row>
    <row r="3" spans="1:9" ht="32.25" thickBot="1">
      <c r="A3" s="13" t="s">
        <v>0</v>
      </c>
      <c r="B3" s="14" t="s">
        <v>1</v>
      </c>
      <c r="C3" s="15" t="s">
        <v>6</v>
      </c>
      <c r="D3" s="16" t="s">
        <v>13</v>
      </c>
      <c r="E3" s="16" t="s">
        <v>15</v>
      </c>
      <c r="F3" s="16" t="s">
        <v>16</v>
      </c>
      <c r="G3" s="16" t="s">
        <v>18</v>
      </c>
      <c r="H3" s="16" t="s">
        <v>20</v>
      </c>
      <c r="I3" s="16" t="s">
        <v>21</v>
      </c>
    </row>
    <row r="4" spans="1:9" ht="15.75" thickTop="1">
      <c r="A4" s="34" t="s">
        <v>115</v>
      </c>
      <c r="B4" s="55" t="s">
        <v>121</v>
      </c>
      <c r="C4" s="9"/>
      <c r="D4" s="10"/>
      <c r="E4" s="11">
        <v>88</v>
      </c>
      <c r="F4" s="11"/>
      <c r="G4" s="17">
        <f aca="true" t="shared" si="0" ref="G4:G28">+E4*1</f>
        <v>88</v>
      </c>
      <c r="H4" s="12">
        <f aca="true" t="shared" si="1" ref="H4:H28">+G4/162</f>
        <v>0.5432098765432098</v>
      </c>
      <c r="I4" s="10">
        <v>1</v>
      </c>
    </row>
    <row r="5" spans="1:9" ht="15">
      <c r="A5" s="32" t="s">
        <v>89</v>
      </c>
      <c r="B5" s="7" t="s">
        <v>134</v>
      </c>
      <c r="C5" s="9"/>
      <c r="D5" s="4"/>
      <c r="E5" s="5">
        <v>82</v>
      </c>
      <c r="F5" s="5"/>
      <c r="G5" s="17">
        <f t="shared" si="0"/>
        <v>82</v>
      </c>
      <c r="H5" s="12">
        <f t="shared" si="1"/>
        <v>0.5061728395061729</v>
      </c>
      <c r="I5" s="10">
        <v>2</v>
      </c>
    </row>
    <row r="6" spans="1:9" ht="15">
      <c r="A6" s="32" t="s">
        <v>87</v>
      </c>
      <c r="B6" s="7" t="s">
        <v>88</v>
      </c>
      <c r="C6" s="9"/>
      <c r="D6" s="4"/>
      <c r="E6" s="5">
        <v>70</v>
      </c>
      <c r="F6" s="5"/>
      <c r="G6" s="17">
        <f t="shared" si="0"/>
        <v>70</v>
      </c>
      <c r="H6" s="12">
        <f t="shared" si="1"/>
        <v>0.43209876543209874</v>
      </c>
      <c r="I6" s="10">
        <v>3</v>
      </c>
    </row>
    <row r="7" spans="1:9" ht="15">
      <c r="A7" s="32" t="s">
        <v>129</v>
      </c>
      <c r="B7" s="7" t="s">
        <v>74</v>
      </c>
      <c r="C7" s="9"/>
      <c r="D7" s="4"/>
      <c r="E7" s="5">
        <v>66</v>
      </c>
      <c r="F7" s="5"/>
      <c r="G7" s="17">
        <f t="shared" si="0"/>
        <v>66</v>
      </c>
      <c r="H7" s="12">
        <f t="shared" si="1"/>
        <v>0.4074074074074074</v>
      </c>
      <c r="I7" s="10">
        <v>4</v>
      </c>
    </row>
    <row r="8" spans="1:9" ht="15">
      <c r="A8" s="32" t="s">
        <v>81</v>
      </c>
      <c r="B8" s="7" t="s">
        <v>82</v>
      </c>
      <c r="C8" s="9"/>
      <c r="D8" s="4"/>
      <c r="E8" s="5">
        <v>63</v>
      </c>
      <c r="F8" s="5"/>
      <c r="G8" s="17">
        <f t="shared" si="0"/>
        <v>63</v>
      </c>
      <c r="H8" s="12">
        <f t="shared" si="1"/>
        <v>0.3888888888888889</v>
      </c>
      <c r="I8" s="10">
        <v>5</v>
      </c>
    </row>
    <row r="9" spans="1:9" ht="15">
      <c r="A9" s="32" t="s">
        <v>136</v>
      </c>
      <c r="B9" s="7" t="s">
        <v>134</v>
      </c>
      <c r="C9" s="9"/>
      <c r="D9" s="4"/>
      <c r="E9" s="5">
        <v>62</v>
      </c>
      <c r="F9" s="5"/>
      <c r="G9" s="17">
        <f t="shared" si="0"/>
        <v>62</v>
      </c>
      <c r="H9" s="12">
        <f t="shared" si="1"/>
        <v>0.38271604938271603</v>
      </c>
      <c r="I9" s="10">
        <v>6</v>
      </c>
    </row>
    <row r="10" spans="1:9" ht="15">
      <c r="A10" s="32" t="s">
        <v>107</v>
      </c>
      <c r="B10" s="7" t="s">
        <v>119</v>
      </c>
      <c r="C10" s="9"/>
      <c r="D10" s="4"/>
      <c r="E10" s="5">
        <v>60</v>
      </c>
      <c r="F10" s="5"/>
      <c r="G10" s="17">
        <f t="shared" si="0"/>
        <v>60</v>
      </c>
      <c r="H10" s="12">
        <f t="shared" si="1"/>
        <v>0.37037037037037035</v>
      </c>
      <c r="I10" s="10">
        <v>7</v>
      </c>
    </row>
    <row r="11" spans="1:9" ht="15">
      <c r="A11" s="32" t="s">
        <v>111</v>
      </c>
      <c r="B11" s="7" t="s">
        <v>74</v>
      </c>
      <c r="C11" s="9"/>
      <c r="D11" s="4"/>
      <c r="E11" s="5">
        <f>7+8+13+11+15+3</f>
        <v>57</v>
      </c>
      <c r="F11" s="5"/>
      <c r="G11" s="17">
        <f t="shared" si="0"/>
        <v>57</v>
      </c>
      <c r="H11" s="12">
        <f t="shared" si="1"/>
        <v>0.35185185185185186</v>
      </c>
      <c r="I11" s="10">
        <v>8</v>
      </c>
    </row>
    <row r="12" spans="1:9" ht="15">
      <c r="A12" s="32" t="s">
        <v>108</v>
      </c>
      <c r="B12" s="7" t="s">
        <v>128</v>
      </c>
      <c r="C12" s="9"/>
      <c r="D12" s="4"/>
      <c r="E12" s="5">
        <v>55</v>
      </c>
      <c r="F12" s="5"/>
      <c r="G12" s="17">
        <f t="shared" si="0"/>
        <v>55</v>
      </c>
      <c r="H12" s="12">
        <f t="shared" si="1"/>
        <v>0.3395061728395062</v>
      </c>
      <c r="I12" s="10">
        <v>9</v>
      </c>
    </row>
    <row r="13" spans="1:9" ht="15">
      <c r="A13" s="32" t="s">
        <v>69</v>
      </c>
      <c r="B13" s="6" t="s">
        <v>70</v>
      </c>
      <c r="C13" s="9"/>
      <c r="D13" s="4"/>
      <c r="E13" s="5">
        <v>52</v>
      </c>
      <c r="F13" s="5"/>
      <c r="G13" s="17">
        <f t="shared" si="0"/>
        <v>52</v>
      </c>
      <c r="H13" s="12">
        <f t="shared" si="1"/>
        <v>0.32098765432098764</v>
      </c>
      <c r="I13" s="10">
        <v>10</v>
      </c>
    </row>
    <row r="14" spans="1:9" ht="15">
      <c r="A14" s="32" t="s">
        <v>109</v>
      </c>
      <c r="B14" s="7" t="s">
        <v>74</v>
      </c>
      <c r="C14" s="9"/>
      <c r="D14" s="4"/>
      <c r="E14" s="5">
        <f>4+5+17+8+14+3</f>
        <v>51</v>
      </c>
      <c r="F14" s="5"/>
      <c r="G14" s="17">
        <f t="shared" si="0"/>
        <v>51</v>
      </c>
      <c r="H14" s="12">
        <f t="shared" si="1"/>
        <v>0.3148148148148148</v>
      </c>
      <c r="I14" s="10">
        <v>11</v>
      </c>
    </row>
    <row r="15" spans="1:9" ht="15">
      <c r="A15" s="32" t="s">
        <v>96</v>
      </c>
      <c r="B15" s="7" t="s">
        <v>98</v>
      </c>
      <c r="C15" s="9"/>
      <c r="D15" s="4"/>
      <c r="E15" s="5">
        <v>49</v>
      </c>
      <c r="F15" s="5"/>
      <c r="G15" s="17">
        <f t="shared" si="0"/>
        <v>49</v>
      </c>
      <c r="H15" s="12">
        <f t="shared" si="1"/>
        <v>0.30246913580246915</v>
      </c>
      <c r="I15" s="10">
        <v>12</v>
      </c>
    </row>
    <row r="16" spans="1:9" ht="15">
      <c r="A16" s="32" t="s">
        <v>77</v>
      </c>
      <c r="B16" s="7" t="s">
        <v>78</v>
      </c>
      <c r="C16" s="9"/>
      <c r="D16" s="4"/>
      <c r="E16" s="5">
        <v>42</v>
      </c>
      <c r="F16" s="5"/>
      <c r="G16" s="17">
        <f t="shared" si="0"/>
        <v>42</v>
      </c>
      <c r="H16" s="12">
        <f t="shared" si="1"/>
        <v>0.25925925925925924</v>
      </c>
      <c r="I16" s="10">
        <v>13</v>
      </c>
    </row>
    <row r="17" spans="1:9" ht="15">
      <c r="A17" s="32" t="s">
        <v>79</v>
      </c>
      <c r="B17" s="7" t="s">
        <v>74</v>
      </c>
      <c r="C17" s="9"/>
      <c r="D17" s="4"/>
      <c r="E17" s="5">
        <f>5+3+19+4+10+1</f>
        <v>42</v>
      </c>
      <c r="F17" s="5"/>
      <c r="G17" s="17">
        <f t="shared" si="0"/>
        <v>42</v>
      </c>
      <c r="H17" s="12">
        <f t="shared" si="1"/>
        <v>0.25925925925925924</v>
      </c>
      <c r="I17" s="10">
        <v>14</v>
      </c>
    </row>
    <row r="18" spans="1:9" ht="15">
      <c r="A18" s="32" t="s">
        <v>115</v>
      </c>
      <c r="B18" s="7" t="s">
        <v>116</v>
      </c>
      <c r="C18" s="9" t="s">
        <v>130</v>
      </c>
      <c r="D18" s="4"/>
      <c r="E18" s="5">
        <v>38</v>
      </c>
      <c r="F18" s="5"/>
      <c r="G18" s="17">
        <f t="shared" si="0"/>
        <v>38</v>
      </c>
      <c r="H18" s="12">
        <f t="shared" si="1"/>
        <v>0.2345679012345679</v>
      </c>
      <c r="I18" s="10">
        <v>15</v>
      </c>
    </row>
    <row r="19" spans="1:9" ht="15">
      <c r="A19" s="32" t="s">
        <v>112</v>
      </c>
      <c r="B19" s="7" t="s">
        <v>113</v>
      </c>
      <c r="C19" s="9"/>
      <c r="D19" s="4"/>
      <c r="E19" s="5">
        <v>35</v>
      </c>
      <c r="F19" s="5"/>
      <c r="G19" s="17">
        <f t="shared" si="0"/>
        <v>35</v>
      </c>
      <c r="H19" s="12">
        <f t="shared" si="1"/>
        <v>0.21604938271604937</v>
      </c>
      <c r="I19" s="10">
        <v>16</v>
      </c>
    </row>
    <row r="20" spans="1:9" ht="15">
      <c r="A20" s="32" t="s">
        <v>96</v>
      </c>
      <c r="B20" s="7" t="s">
        <v>97</v>
      </c>
      <c r="C20" s="9" t="s">
        <v>130</v>
      </c>
      <c r="D20" s="4"/>
      <c r="E20" s="5">
        <v>34</v>
      </c>
      <c r="F20" s="5"/>
      <c r="G20" s="17">
        <f t="shared" si="0"/>
        <v>34</v>
      </c>
      <c r="H20" s="12">
        <f t="shared" si="1"/>
        <v>0.20987654320987653</v>
      </c>
      <c r="I20" s="10">
        <v>17</v>
      </c>
    </row>
    <row r="21" spans="1:9" ht="15">
      <c r="A21" s="32" t="s">
        <v>94</v>
      </c>
      <c r="B21" s="7" t="s">
        <v>95</v>
      </c>
      <c r="C21" s="9"/>
      <c r="D21" s="4"/>
      <c r="E21" s="5">
        <v>32</v>
      </c>
      <c r="F21" s="5"/>
      <c r="G21" s="17">
        <f t="shared" si="0"/>
        <v>32</v>
      </c>
      <c r="H21" s="12">
        <f t="shared" si="1"/>
        <v>0.19753086419753085</v>
      </c>
      <c r="I21" s="10">
        <v>18</v>
      </c>
    </row>
    <row r="22" spans="1:9" ht="15">
      <c r="A22" s="32" t="s">
        <v>118</v>
      </c>
      <c r="B22" s="7" t="s">
        <v>120</v>
      </c>
      <c r="C22" s="9"/>
      <c r="D22" s="4"/>
      <c r="E22" s="5">
        <v>25</v>
      </c>
      <c r="F22" s="5"/>
      <c r="G22" s="17">
        <f t="shared" si="0"/>
        <v>25</v>
      </c>
      <c r="H22" s="12">
        <f t="shared" si="1"/>
        <v>0.15432098765432098</v>
      </c>
      <c r="I22" s="10">
        <v>19</v>
      </c>
    </row>
    <row r="23" spans="1:9" ht="15">
      <c r="A23" s="32" t="s">
        <v>79</v>
      </c>
      <c r="B23" s="7" t="s">
        <v>80</v>
      </c>
      <c r="C23" s="9" t="s">
        <v>130</v>
      </c>
      <c r="D23" s="4"/>
      <c r="E23" s="5">
        <f>3+0+5+4+7+2</f>
        <v>21</v>
      </c>
      <c r="F23" s="5"/>
      <c r="G23" s="17">
        <f t="shared" si="0"/>
        <v>21</v>
      </c>
      <c r="H23" s="12">
        <f t="shared" si="1"/>
        <v>0.12962962962962962</v>
      </c>
      <c r="I23" s="10">
        <v>20</v>
      </c>
    </row>
    <row r="24" spans="1:9" ht="15">
      <c r="A24" s="32" t="s">
        <v>122</v>
      </c>
      <c r="B24" s="7" t="s">
        <v>123</v>
      </c>
      <c r="C24" s="9"/>
      <c r="D24" s="4"/>
      <c r="E24" s="5">
        <v>21</v>
      </c>
      <c r="F24" s="5"/>
      <c r="G24" s="17">
        <f t="shared" si="0"/>
        <v>21</v>
      </c>
      <c r="H24" s="12">
        <f t="shared" si="1"/>
        <v>0.12962962962962962</v>
      </c>
      <c r="I24" s="10">
        <v>21</v>
      </c>
    </row>
    <row r="25" spans="1:9" ht="15">
      <c r="A25" s="32" t="s">
        <v>92</v>
      </c>
      <c r="B25" s="7" t="s">
        <v>93</v>
      </c>
      <c r="C25" s="9" t="s">
        <v>130</v>
      </c>
      <c r="D25" s="4"/>
      <c r="E25" s="5">
        <f>6+1+6+4+3</f>
        <v>20</v>
      </c>
      <c r="F25" s="5"/>
      <c r="G25" s="17">
        <f t="shared" si="0"/>
        <v>20</v>
      </c>
      <c r="H25" s="12">
        <f t="shared" si="1"/>
        <v>0.12345679012345678</v>
      </c>
      <c r="I25" s="10">
        <v>22</v>
      </c>
    </row>
    <row r="26" spans="1:9" ht="15">
      <c r="A26" s="32" t="s">
        <v>114</v>
      </c>
      <c r="B26" s="7" t="s">
        <v>135</v>
      </c>
      <c r="C26" s="9"/>
      <c r="D26" s="4"/>
      <c r="E26" s="5">
        <v>10</v>
      </c>
      <c r="F26" s="5"/>
      <c r="G26" s="17">
        <f t="shared" si="0"/>
        <v>10</v>
      </c>
      <c r="H26" s="12">
        <f t="shared" si="1"/>
        <v>0.06172839506172839</v>
      </c>
      <c r="I26" s="10">
        <v>23</v>
      </c>
    </row>
    <row r="27" spans="1:9" ht="15">
      <c r="A27" s="32" t="s">
        <v>107</v>
      </c>
      <c r="B27" s="7" t="s">
        <v>117</v>
      </c>
      <c r="C27" s="9"/>
      <c r="D27" s="4"/>
      <c r="E27" s="5">
        <v>5</v>
      </c>
      <c r="F27" s="5"/>
      <c r="G27" s="17">
        <f t="shared" si="0"/>
        <v>5</v>
      </c>
      <c r="H27" s="12">
        <f t="shared" si="1"/>
        <v>0.030864197530864196</v>
      </c>
      <c r="I27" s="10">
        <v>24</v>
      </c>
    </row>
    <row r="28" spans="1:9" ht="15">
      <c r="A28" s="32" t="s">
        <v>109</v>
      </c>
      <c r="B28" s="7" t="s">
        <v>110</v>
      </c>
      <c r="C28" s="9" t="s">
        <v>130</v>
      </c>
      <c r="D28" s="4"/>
      <c r="E28" s="5">
        <f>0+0+2+0+2+0</f>
        <v>4</v>
      </c>
      <c r="F28" s="5"/>
      <c r="G28" s="17">
        <f t="shared" si="0"/>
        <v>4</v>
      </c>
      <c r="H28" s="12">
        <f t="shared" si="1"/>
        <v>0.024691358024691357</v>
      </c>
      <c r="I28" s="10">
        <v>25</v>
      </c>
    </row>
    <row r="29" spans="1:9" ht="15">
      <c r="A29" s="32" t="s">
        <v>67</v>
      </c>
      <c r="B29" s="6" t="s">
        <v>68</v>
      </c>
      <c r="C29" s="9"/>
      <c r="D29" s="4"/>
      <c r="E29" s="5"/>
      <c r="F29" s="5"/>
      <c r="G29" s="17"/>
      <c r="H29" s="12">
        <f>+G29/162</f>
        <v>0</v>
      </c>
      <c r="I29" s="10"/>
    </row>
    <row r="30" spans="1:9" ht="15">
      <c r="A30" s="39"/>
      <c r="B30" s="35"/>
      <c r="C30" s="36"/>
      <c r="D30" s="40"/>
      <c r="E30" s="41"/>
      <c r="F30" s="41"/>
      <c r="G30" s="41"/>
      <c r="H30" s="38"/>
      <c r="I30" s="37"/>
    </row>
    <row r="31" spans="1:9" ht="15">
      <c r="A31" s="39"/>
      <c r="B31" s="35"/>
      <c r="C31" s="36"/>
      <c r="D31" s="40"/>
      <c r="E31" s="41"/>
      <c r="F31" s="41"/>
      <c r="G31" s="41"/>
      <c r="H31" s="38"/>
      <c r="I31" s="37"/>
    </row>
    <row r="32" spans="1:4" ht="15">
      <c r="A32" s="1" t="s">
        <v>37</v>
      </c>
      <c r="B32" s="3" t="s">
        <v>38</v>
      </c>
      <c r="C32" s="2"/>
      <c r="D32" s="2"/>
    </row>
    <row r="33" spans="1:2" ht="15">
      <c r="A33" s="3"/>
      <c r="B33" s="3"/>
    </row>
    <row r="34" spans="1:3" ht="15">
      <c r="A34" s="3" t="s">
        <v>5</v>
      </c>
      <c r="B34" s="3" t="s">
        <v>9</v>
      </c>
      <c r="C34" s="1" t="s">
        <v>3</v>
      </c>
    </row>
    <row r="35" spans="1:3" ht="15">
      <c r="A35" s="3"/>
      <c r="B35" s="3" t="s">
        <v>18</v>
      </c>
      <c r="C35" s="1" t="s">
        <v>19</v>
      </c>
    </row>
    <row r="36" spans="1:3" ht="15">
      <c r="A36" s="3"/>
      <c r="B36" s="3" t="s">
        <v>6</v>
      </c>
      <c r="C36" s="1" t="s">
        <v>7</v>
      </c>
    </row>
    <row r="37" spans="1:3" ht="15">
      <c r="A37" s="3"/>
      <c r="B37" s="3" t="s">
        <v>13</v>
      </c>
      <c r="C37" s="1" t="s">
        <v>14</v>
      </c>
    </row>
    <row r="38" spans="1:3" ht="15">
      <c r="A38" s="3"/>
      <c r="B38" s="3" t="s">
        <v>10</v>
      </c>
      <c r="C38" s="1" t="s">
        <v>12</v>
      </c>
    </row>
    <row r="39" spans="1:3" ht="15">
      <c r="A39" s="3"/>
      <c r="B39" s="3" t="s">
        <v>16</v>
      </c>
      <c r="C39" s="1" t="s">
        <v>17</v>
      </c>
    </row>
    <row r="40" spans="1:3" ht="15">
      <c r="A40" s="3"/>
      <c r="B40" s="3" t="s">
        <v>8</v>
      </c>
      <c r="C40" s="1" t="s">
        <v>2</v>
      </c>
    </row>
    <row r="41" spans="1:3" ht="15">
      <c r="A41" s="3"/>
      <c r="B41" s="3" t="s">
        <v>20</v>
      </c>
      <c r="C41" s="1" t="s">
        <v>28</v>
      </c>
    </row>
    <row r="42" spans="1:3" ht="15">
      <c r="A42" s="3"/>
      <c r="B42" s="3" t="s">
        <v>11</v>
      </c>
      <c r="C42" s="1" t="s">
        <v>4</v>
      </c>
    </row>
    <row r="43" ht="15">
      <c r="A43" s="3"/>
    </row>
    <row r="44" spans="1:2" ht="15">
      <c r="A44" s="3" t="s">
        <v>29</v>
      </c>
      <c r="B44" s="18" t="s">
        <v>30</v>
      </c>
    </row>
    <row r="45" spans="1:2" ht="15">
      <c r="A45" s="3"/>
      <c r="B45" s="3"/>
    </row>
    <row r="46" spans="1:2" ht="15">
      <c r="A46" s="3"/>
      <c r="B46" s="3"/>
    </row>
    <row r="47" spans="1:2" ht="15">
      <c r="A47" s="3"/>
      <c r="B47" s="3"/>
    </row>
    <row r="48" spans="1:2" ht="15">
      <c r="A48" s="3"/>
      <c r="B48" s="3"/>
    </row>
    <row r="49" spans="1:2" ht="15">
      <c r="A49" s="3"/>
      <c r="B49" s="3"/>
    </row>
    <row r="50" spans="1:2" ht="15">
      <c r="A50" s="3"/>
      <c r="B50" s="3"/>
    </row>
    <row r="51" spans="1:2" ht="15">
      <c r="A51" s="3"/>
      <c r="B51" s="3"/>
    </row>
    <row r="52" spans="1:2" ht="15">
      <c r="A52" s="3"/>
      <c r="B52" s="3"/>
    </row>
    <row r="53" spans="1:2" ht="15">
      <c r="A53" s="3"/>
      <c r="B53" s="3"/>
    </row>
    <row r="54" spans="1:2" ht="15">
      <c r="A54" s="3"/>
      <c r="B54" s="3"/>
    </row>
  </sheetData>
  <sheetProtection/>
  <conditionalFormatting sqref="A44:B54 A33:A43 B32:B42 C3:C31 A4:B31">
    <cfRule type="cellIs" priority="5" dxfId="43" operator="equal" stopIfTrue="1">
      <formula>"není uvedeno"</formula>
    </cfRule>
  </conditionalFormatting>
  <printOptions/>
  <pageMargins left="0.25" right="0.25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3"/>
  <sheetViews>
    <sheetView zoomScalePageLayoutView="0" workbookViewId="0" topLeftCell="A1">
      <selection activeCell="O18" sqref="O18"/>
    </sheetView>
  </sheetViews>
  <sheetFormatPr defaultColWidth="9.140625" defaultRowHeight="15"/>
  <cols>
    <col min="1" max="1" width="14.421875" style="1" customWidth="1"/>
    <col min="2" max="2" width="15.57421875" style="1" customWidth="1"/>
    <col min="3" max="3" width="5.28125" style="1" customWidth="1"/>
    <col min="4" max="4" width="4.8515625" style="1" customWidth="1"/>
    <col min="5" max="5" width="9.140625" style="1" customWidth="1"/>
    <col min="6" max="6" width="8.421875" style="1" customWidth="1"/>
    <col min="7" max="7" width="7.421875" style="1" customWidth="1"/>
    <col min="8" max="8" width="8.421875" style="1" customWidth="1"/>
    <col min="9" max="9" width="8.140625" style="1" customWidth="1"/>
    <col min="10" max="10" width="7.140625" style="1" customWidth="1"/>
    <col min="11" max="11" width="10.8515625" style="1" customWidth="1"/>
    <col min="12" max="12" width="8.7109375" style="1" customWidth="1"/>
    <col min="13" max="16384" width="9.140625" style="1" customWidth="1"/>
  </cols>
  <sheetData>
    <row r="1" ht="18">
      <c r="A1" s="22" t="s">
        <v>144</v>
      </c>
    </row>
    <row r="3" spans="1:12" ht="56.25" thickBot="1">
      <c r="A3" s="13" t="s">
        <v>0</v>
      </c>
      <c r="B3" s="14" t="s">
        <v>1</v>
      </c>
      <c r="C3" s="15" t="s">
        <v>6</v>
      </c>
      <c r="D3" s="16" t="s">
        <v>13</v>
      </c>
      <c r="E3" s="16" t="s">
        <v>32</v>
      </c>
      <c r="F3" s="16" t="s">
        <v>34</v>
      </c>
      <c r="G3" s="16" t="s">
        <v>101</v>
      </c>
      <c r="H3" s="16" t="s">
        <v>31</v>
      </c>
      <c r="I3" s="16" t="s">
        <v>33</v>
      </c>
      <c r="J3" s="16" t="s">
        <v>18</v>
      </c>
      <c r="K3" s="16" t="s">
        <v>20</v>
      </c>
      <c r="L3" s="16" t="s">
        <v>21</v>
      </c>
    </row>
    <row r="4" spans="1:12" ht="15.75" thickTop="1">
      <c r="A4" s="34" t="s">
        <v>115</v>
      </c>
      <c r="B4" s="55" t="s">
        <v>121</v>
      </c>
      <c r="C4" s="9"/>
      <c r="D4" s="10"/>
      <c r="E4" s="11">
        <v>22</v>
      </c>
      <c r="F4" s="19"/>
      <c r="G4" s="23">
        <v>8</v>
      </c>
      <c r="H4" s="10"/>
      <c r="I4" s="11">
        <f aca="true" t="shared" si="0" ref="I4:I21">+E4+H4</f>
        <v>22</v>
      </c>
      <c r="J4" s="17">
        <f aca="true" t="shared" si="1" ref="J4:J21">+I4*6</f>
        <v>132</v>
      </c>
      <c r="K4" s="12">
        <f>+J4/146</f>
        <v>0.9041095890410958</v>
      </c>
      <c r="L4" s="10">
        <v>1</v>
      </c>
    </row>
    <row r="5" spans="1:12" ht="15">
      <c r="A5" s="32" t="s">
        <v>67</v>
      </c>
      <c r="B5" s="6" t="s">
        <v>68</v>
      </c>
      <c r="C5" s="9"/>
      <c r="D5" s="10"/>
      <c r="E5" s="11">
        <v>19</v>
      </c>
      <c r="F5" s="19">
        <v>49</v>
      </c>
      <c r="G5" s="23">
        <v>8</v>
      </c>
      <c r="H5" s="10">
        <f>IF(F5&lt;30*(E5&gt;5)*(G5&gt;5),2,0)</f>
        <v>0</v>
      </c>
      <c r="I5" s="11">
        <f t="shared" si="0"/>
        <v>19</v>
      </c>
      <c r="J5" s="17">
        <f t="shared" si="1"/>
        <v>114</v>
      </c>
      <c r="K5" s="12">
        <f aca="true" t="shared" si="2" ref="K5:K29">+J5/146</f>
        <v>0.7808219178082192</v>
      </c>
      <c r="L5" s="10">
        <v>2</v>
      </c>
    </row>
    <row r="6" spans="1:12" ht="15">
      <c r="A6" s="32" t="s">
        <v>129</v>
      </c>
      <c r="B6" s="7" t="s">
        <v>74</v>
      </c>
      <c r="C6" s="9"/>
      <c r="D6" s="10"/>
      <c r="E6" s="11">
        <v>17</v>
      </c>
      <c r="F6" s="19"/>
      <c r="G6" s="23">
        <v>8</v>
      </c>
      <c r="H6" s="10"/>
      <c r="I6" s="11">
        <f t="shared" si="0"/>
        <v>17</v>
      </c>
      <c r="J6" s="17">
        <f t="shared" si="1"/>
        <v>102</v>
      </c>
      <c r="K6" s="12">
        <f t="shared" si="2"/>
        <v>0.6986301369863014</v>
      </c>
      <c r="L6" s="10">
        <v>3</v>
      </c>
    </row>
    <row r="7" spans="1:12" ht="15">
      <c r="A7" s="32" t="s">
        <v>81</v>
      </c>
      <c r="B7" s="7" t="s">
        <v>82</v>
      </c>
      <c r="C7" s="9"/>
      <c r="D7" s="10"/>
      <c r="E7" s="11">
        <v>17</v>
      </c>
      <c r="F7" s="19">
        <v>53</v>
      </c>
      <c r="G7" s="23">
        <v>8</v>
      </c>
      <c r="H7" s="10"/>
      <c r="I7" s="11">
        <f t="shared" si="0"/>
        <v>17</v>
      </c>
      <c r="J7" s="17">
        <f t="shared" si="1"/>
        <v>102</v>
      </c>
      <c r="K7" s="12">
        <f t="shared" si="2"/>
        <v>0.6986301369863014</v>
      </c>
      <c r="L7" s="10">
        <v>3</v>
      </c>
    </row>
    <row r="8" spans="1:12" ht="15">
      <c r="A8" s="32" t="s">
        <v>96</v>
      </c>
      <c r="B8" s="7" t="s">
        <v>98</v>
      </c>
      <c r="C8" s="9"/>
      <c r="D8" s="10"/>
      <c r="E8" s="11">
        <v>15</v>
      </c>
      <c r="F8" s="19"/>
      <c r="G8" s="23">
        <v>8</v>
      </c>
      <c r="H8" s="10">
        <v>2</v>
      </c>
      <c r="I8" s="11">
        <f t="shared" si="0"/>
        <v>17</v>
      </c>
      <c r="J8" s="17">
        <f t="shared" si="1"/>
        <v>102</v>
      </c>
      <c r="K8" s="12">
        <f t="shared" si="2"/>
        <v>0.6986301369863014</v>
      </c>
      <c r="L8" s="10">
        <v>3</v>
      </c>
    </row>
    <row r="9" spans="1:12" ht="15">
      <c r="A9" s="32" t="s">
        <v>112</v>
      </c>
      <c r="B9" s="7" t="s">
        <v>113</v>
      </c>
      <c r="C9" s="9"/>
      <c r="D9" s="10"/>
      <c r="E9" s="11">
        <v>16</v>
      </c>
      <c r="F9" s="19"/>
      <c r="G9" s="23">
        <v>8</v>
      </c>
      <c r="H9" s="10"/>
      <c r="I9" s="11">
        <f t="shared" si="0"/>
        <v>16</v>
      </c>
      <c r="J9" s="17">
        <f t="shared" si="1"/>
        <v>96</v>
      </c>
      <c r="K9" s="12">
        <f t="shared" si="2"/>
        <v>0.6575342465753424</v>
      </c>
      <c r="L9" s="10">
        <v>4</v>
      </c>
    </row>
    <row r="10" spans="1:12" ht="15">
      <c r="A10" s="32" t="s">
        <v>69</v>
      </c>
      <c r="B10" s="6" t="s">
        <v>70</v>
      </c>
      <c r="C10" s="9"/>
      <c r="D10" s="10"/>
      <c r="E10" s="11">
        <v>15</v>
      </c>
      <c r="F10" s="19">
        <v>52</v>
      </c>
      <c r="G10" s="23">
        <v>8</v>
      </c>
      <c r="H10" s="10"/>
      <c r="I10" s="11">
        <f t="shared" si="0"/>
        <v>15</v>
      </c>
      <c r="J10" s="17">
        <f t="shared" si="1"/>
        <v>90</v>
      </c>
      <c r="K10" s="12">
        <f t="shared" si="2"/>
        <v>0.6164383561643836</v>
      </c>
      <c r="L10" s="10">
        <v>5</v>
      </c>
    </row>
    <row r="11" spans="1:12" ht="15">
      <c r="A11" s="32" t="s">
        <v>136</v>
      </c>
      <c r="B11" s="7" t="s">
        <v>134</v>
      </c>
      <c r="C11" s="9"/>
      <c r="D11" s="10"/>
      <c r="E11" s="11">
        <v>15</v>
      </c>
      <c r="F11" s="19"/>
      <c r="G11" s="23">
        <v>8</v>
      </c>
      <c r="H11" s="10"/>
      <c r="I11" s="11">
        <f t="shared" si="0"/>
        <v>15</v>
      </c>
      <c r="J11" s="17">
        <f t="shared" si="1"/>
        <v>90</v>
      </c>
      <c r="K11" s="12">
        <f t="shared" si="2"/>
        <v>0.6164383561643836</v>
      </c>
      <c r="L11" s="10">
        <v>5</v>
      </c>
    </row>
    <row r="12" spans="1:12" ht="15">
      <c r="A12" s="32" t="s">
        <v>109</v>
      </c>
      <c r="B12" s="7" t="s">
        <v>74</v>
      </c>
      <c r="C12" s="9"/>
      <c r="D12" s="10"/>
      <c r="E12" s="11">
        <v>13</v>
      </c>
      <c r="F12" s="19"/>
      <c r="G12" s="23">
        <v>8</v>
      </c>
      <c r="H12" s="10"/>
      <c r="I12" s="11">
        <f t="shared" si="0"/>
        <v>13</v>
      </c>
      <c r="J12" s="17">
        <f t="shared" si="1"/>
        <v>78</v>
      </c>
      <c r="K12" s="12">
        <f t="shared" si="2"/>
        <v>0.5342465753424658</v>
      </c>
      <c r="L12" s="10">
        <v>6</v>
      </c>
    </row>
    <row r="13" spans="1:12" ht="15">
      <c r="A13" s="32" t="s">
        <v>77</v>
      </c>
      <c r="B13" s="7" t="s">
        <v>78</v>
      </c>
      <c r="C13" s="9"/>
      <c r="D13" s="10"/>
      <c r="E13" s="11">
        <v>11</v>
      </c>
      <c r="F13" s="19"/>
      <c r="G13" s="23">
        <v>8</v>
      </c>
      <c r="H13" s="10">
        <f>IF(F13&lt;45*(E13&gt;4)*(G13&gt;5),2,0)</f>
        <v>2</v>
      </c>
      <c r="I13" s="11">
        <f t="shared" si="0"/>
        <v>13</v>
      </c>
      <c r="J13" s="17">
        <f t="shared" si="1"/>
        <v>78</v>
      </c>
      <c r="K13" s="12">
        <f t="shared" si="2"/>
        <v>0.5342465753424658</v>
      </c>
      <c r="L13" s="10">
        <v>6</v>
      </c>
    </row>
    <row r="14" spans="1:12" ht="15">
      <c r="A14" s="32" t="s">
        <v>89</v>
      </c>
      <c r="B14" s="7" t="s">
        <v>134</v>
      </c>
      <c r="C14" s="9"/>
      <c r="D14" s="10"/>
      <c r="E14" s="11">
        <v>13</v>
      </c>
      <c r="F14" s="19">
        <v>46</v>
      </c>
      <c r="G14" s="23">
        <v>8</v>
      </c>
      <c r="H14" s="10"/>
      <c r="I14" s="11">
        <f t="shared" si="0"/>
        <v>13</v>
      </c>
      <c r="J14" s="17">
        <f t="shared" si="1"/>
        <v>78</v>
      </c>
      <c r="K14" s="12">
        <f t="shared" si="2"/>
        <v>0.5342465753424658</v>
      </c>
      <c r="L14" s="10">
        <v>6</v>
      </c>
    </row>
    <row r="15" spans="1:12" ht="15">
      <c r="A15" s="32" t="s">
        <v>79</v>
      </c>
      <c r="B15" s="7" t="s">
        <v>80</v>
      </c>
      <c r="C15" s="9" t="s">
        <v>130</v>
      </c>
      <c r="D15" s="10"/>
      <c r="E15" s="11">
        <v>11</v>
      </c>
      <c r="F15" s="19"/>
      <c r="G15" s="23">
        <v>8</v>
      </c>
      <c r="H15" s="10"/>
      <c r="I15" s="11">
        <f t="shared" si="0"/>
        <v>11</v>
      </c>
      <c r="J15" s="17">
        <f t="shared" si="1"/>
        <v>66</v>
      </c>
      <c r="K15" s="12">
        <f t="shared" si="2"/>
        <v>0.4520547945205479</v>
      </c>
      <c r="L15" s="10">
        <v>7</v>
      </c>
    </row>
    <row r="16" spans="1:12" ht="15">
      <c r="A16" s="32" t="s">
        <v>107</v>
      </c>
      <c r="B16" s="7" t="s">
        <v>119</v>
      </c>
      <c r="C16" s="9"/>
      <c r="D16" s="10"/>
      <c r="E16" s="11">
        <v>11</v>
      </c>
      <c r="F16" s="19">
        <v>60</v>
      </c>
      <c r="G16" s="23">
        <v>8</v>
      </c>
      <c r="H16" s="10"/>
      <c r="I16" s="11">
        <f t="shared" si="0"/>
        <v>11</v>
      </c>
      <c r="J16" s="17">
        <f t="shared" si="1"/>
        <v>66</v>
      </c>
      <c r="K16" s="12">
        <f t="shared" si="2"/>
        <v>0.4520547945205479</v>
      </c>
      <c r="L16" s="10">
        <v>7</v>
      </c>
    </row>
    <row r="17" spans="1:12" ht="15">
      <c r="A17" s="32" t="s">
        <v>94</v>
      </c>
      <c r="B17" s="7" t="s">
        <v>95</v>
      </c>
      <c r="C17" s="9"/>
      <c r="D17" s="10"/>
      <c r="E17" s="11">
        <v>11</v>
      </c>
      <c r="F17" s="19">
        <v>49</v>
      </c>
      <c r="G17" s="23">
        <v>8</v>
      </c>
      <c r="H17" s="10"/>
      <c r="I17" s="11">
        <f t="shared" si="0"/>
        <v>11</v>
      </c>
      <c r="J17" s="17">
        <f t="shared" si="1"/>
        <v>66</v>
      </c>
      <c r="K17" s="12">
        <f t="shared" si="2"/>
        <v>0.4520547945205479</v>
      </c>
      <c r="L17" s="10">
        <v>7</v>
      </c>
    </row>
    <row r="18" spans="1:12" ht="15">
      <c r="A18" s="32" t="s">
        <v>108</v>
      </c>
      <c r="B18" s="7" t="s">
        <v>128</v>
      </c>
      <c r="C18" s="9"/>
      <c r="D18" s="4"/>
      <c r="E18" s="5">
        <v>11</v>
      </c>
      <c r="F18" s="20"/>
      <c r="G18" s="23">
        <v>8</v>
      </c>
      <c r="H18" s="10"/>
      <c r="I18" s="11">
        <f t="shared" si="0"/>
        <v>11</v>
      </c>
      <c r="J18" s="17">
        <f t="shared" si="1"/>
        <v>66</v>
      </c>
      <c r="K18" s="12">
        <f t="shared" si="2"/>
        <v>0.4520547945205479</v>
      </c>
      <c r="L18" s="10">
        <v>7</v>
      </c>
    </row>
    <row r="19" spans="1:12" ht="15">
      <c r="A19" s="32" t="s">
        <v>115</v>
      </c>
      <c r="B19" s="7" t="s">
        <v>116</v>
      </c>
      <c r="C19" s="9" t="s">
        <v>130</v>
      </c>
      <c r="D19" s="4"/>
      <c r="E19" s="5">
        <v>10</v>
      </c>
      <c r="F19" s="20"/>
      <c r="G19" s="23">
        <v>8</v>
      </c>
      <c r="H19" s="10"/>
      <c r="I19" s="11">
        <f t="shared" si="0"/>
        <v>10</v>
      </c>
      <c r="J19" s="17">
        <f t="shared" si="1"/>
        <v>60</v>
      </c>
      <c r="K19" s="12">
        <f t="shared" si="2"/>
        <v>0.410958904109589</v>
      </c>
      <c r="L19" s="10">
        <v>8</v>
      </c>
    </row>
    <row r="20" spans="1:12" ht="15">
      <c r="A20" s="32" t="s">
        <v>114</v>
      </c>
      <c r="B20" s="7" t="s">
        <v>135</v>
      </c>
      <c r="C20" s="9"/>
      <c r="D20" s="4"/>
      <c r="E20" s="5">
        <v>8</v>
      </c>
      <c r="F20" s="20"/>
      <c r="G20" s="23">
        <v>8</v>
      </c>
      <c r="H20" s="10"/>
      <c r="I20" s="11">
        <f t="shared" si="0"/>
        <v>8</v>
      </c>
      <c r="J20" s="17">
        <f t="shared" si="1"/>
        <v>48</v>
      </c>
      <c r="K20" s="12">
        <f t="shared" si="2"/>
        <v>0.3287671232876712</v>
      </c>
      <c r="L20" s="10">
        <v>9</v>
      </c>
    </row>
    <row r="21" spans="1:12" ht="15">
      <c r="A21" s="32" t="s">
        <v>87</v>
      </c>
      <c r="B21" s="7" t="s">
        <v>88</v>
      </c>
      <c r="C21" s="9"/>
      <c r="D21" s="4"/>
      <c r="E21" s="5">
        <v>7</v>
      </c>
      <c r="F21" s="20">
        <v>50</v>
      </c>
      <c r="G21" s="23">
        <v>8</v>
      </c>
      <c r="H21" s="10"/>
      <c r="I21" s="11">
        <f t="shared" si="0"/>
        <v>7</v>
      </c>
      <c r="J21" s="17">
        <f t="shared" si="1"/>
        <v>42</v>
      </c>
      <c r="K21" s="12">
        <f t="shared" si="2"/>
        <v>0.2876712328767123</v>
      </c>
      <c r="L21" s="10">
        <v>10</v>
      </c>
    </row>
    <row r="22" spans="1:12" ht="15">
      <c r="A22" s="32" t="s">
        <v>96</v>
      </c>
      <c r="B22" s="7" t="s">
        <v>97</v>
      </c>
      <c r="C22" s="9" t="s">
        <v>130</v>
      </c>
      <c r="D22" s="4"/>
      <c r="E22" s="5">
        <v>7</v>
      </c>
      <c r="F22" s="20"/>
      <c r="G22" s="23">
        <v>8</v>
      </c>
      <c r="H22" s="10"/>
      <c r="I22" s="11">
        <f aca="true" t="shared" si="3" ref="I22:I29">+E22+H22</f>
        <v>7</v>
      </c>
      <c r="J22" s="17">
        <f aca="true" t="shared" si="4" ref="J22:J29">+I22*6</f>
        <v>42</v>
      </c>
      <c r="K22" s="12">
        <f t="shared" si="2"/>
        <v>0.2876712328767123</v>
      </c>
      <c r="L22" s="10">
        <v>10</v>
      </c>
    </row>
    <row r="23" spans="1:12" ht="15">
      <c r="A23" s="32" t="s">
        <v>109</v>
      </c>
      <c r="B23" s="7" t="s">
        <v>110</v>
      </c>
      <c r="C23" s="9" t="s">
        <v>130</v>
      </c>
      <c r="D23" s="4"/>
      <c r="E23" s="5">
        <v>6</v>
      </c>
      <c r="F23" s="20"/>
      <c r="G23" s="23">
        <v>8</v>
      </c>
      <c r="H23" s="10"/>
      <c r="I23" s="11">
        <f t="shared" si="3"/>
        <v>6</v>
      </c>
      <c r="J23" s="17">
        <f t="shared" si="4"/>
        <v>36</v>
      </c>
      <c r="K23" s="12">
        <f t="shared" si="2"/>
        <v>0.2465753424657534</v>
      </c>
      <c r="L23" s="10">
        <v>11</v>
      </c>
    </row>
    <row r="24" spans="1:12" ht="15">
      <c r="A24" s="32" t="s">
        <v>79</v>
      </c>
      <c r="B24" s="7" t="s">
        <v>74</v>
      </c>
      <c r="C24" s="9"/>
      <c r="D24" s="4"/>
      <c r="E24" s="5">
        <v>6</v>
      </c>
      <c r="F24" s="20"/>
      <c r="G24" s="23">
        <v>8</v>
      </c>
      <c r="H24" s="10"/>
      <c r="I24" s="11">
        <f t="shared" si="3"/>
        <v>6</v>
      </c>
      <c r="J24" s="17">
        <f t="shared" si="4"/>
        <v>36</v>
      </c>
      <c r="K24" s="12">
        <f t="shared" si="2"/>
        <v>0.2465753424657534</v>
      </c>
      <c r="L24" s="10">
        <v>11</v>
      </c>
    </row>
    <row r="25" spans="1:12" ht="15">
      <c r="A25" s="32" t="s">
        <v>111</v>
      </c>
      <c r="B25" s="7" t="s">
        <v>74</v>
      </c>
      <c r="C25" s="9"/>
      <c r="D25" s="4"/>
      <c r="E25" s="5">
        <v>6</v>
      </c>
      <c r="F25" s="20"/>
      <c r="G25" s="23">
        <v>8</v>
      </c>
      <c r="H25" s="10"/>
      <c r="I25" s="11">
        <f t="shared" si="3"/>
        <v>6</v>
      </c>
      <c r="J25" s="17">
        <f t="shared" si="4"/>
        <v>36</v>
      </c>
      <c r="K25" s="12">
        <f t="shared" si="2"/>
        <v>0.2465753424657534</v>
      </c>
      <c r="L25" s="10">
        <v>11</v>
      </c>
    </row>
    <row r="26" spans="1:12" ht="15">
      <c r="A26" s="32" t="s">
        <v>92</v>
      </c>
      <c r="B26" s="7" t="s">
        <v>93</v>
      </c>
      <c r="C26" s="9" t="s">
        <v>130</v>
      </c>
      <c r="D26" s="4"/>
      <c r="E26" s="5">
        <v>6</v>
      </c>
      <c r="F26" s="20"/>
      <c r="G26" s="23">
        <v>8</v>
      </c>
      <c r="H26" s="10"/>
      <c r="I26" s="11">
        <f t="shared" si="3"/>
        <v>6</v>
      </c>
      <c r="J26" s="17">
        <f t="shared" si="4"/>
        <v>36</v>
      </c>
      <c r="K26" s="12">
        <f t="shared" si="2"/>
        <v>0.2465753424657534</v>
      </c>
      <c r="L26" s="10">
        <v>11</v>
      </c>
    </row>
    <row r="27" spans="1:12" ht="15">
      <c r="A27" s="32" t="s">
        <v>118</v>
      </c>
      <c r="B27" s="7" t="s">
        <v>120</v>
      </c>
      <c r="C27" s="9"/>
      <c r="D27" s="4"/>
      <c r="E27" s="5">
        <v>6</v>
      </c>
      <c r="F27" s="20">
        <v>60</v>
      </c>
      <c r="G27" s="23">
        <v>8</v>
      </c>
      <c r="H27" s="10"/>
      <c r="I27" s="11">
        <f t="shared" si="3"/>
        <v>6</v>
      </c>
      <c r="J27" s="17">
        <f t="shared" si="4"/>
        <v>36</v>
      </c>
      <c r="K27" s="12">
        <f t="shared" si="2"/>
        <v>0.2465753424657534</v>
      </c>
      <c r="L27" s="10">
        <v>11</v>
      </c>
    </row>
    <row r="28" spans="1:12" ht="15">
      <c r="A28" s="32" t="s">
        <v>122</v>
      </c>
      <c r="B28" s="7" t="s">
        <v>123</v>
      </c>
      <c r="C28" s="9"/>
      <c r="D28" s="4"/>
      <c r="E28" s="5">
        <v>5</v>
      </c>
      <c r="F28" s="20"/>
      <c r="G28" s="23">
        <v>8</v>
      </c>
      <c r="H28" s="10"/>
      <c r="I28" s="11">
        <f t="shared" si="3"/>
        <v>5</v>
      </c>
      <c r="J28" s="17">
        <f t="shared" si="4"/>
        <v>30</v>
      </c>
      <c r="K28" s="12">
        <f t="shared" si="2"/>
        <v>0.2054794520547945</v>
      </c>
      <c r="L28" s="10">
        <v>12</v>
      </c>
    </row>
    <row r="29" spans="1:12" ht="15">
      <c r="A29" s="32" t="s">
        <v>107</v>
      </c>
      <c r="B29" s="7" t="s">
        <v>117</v>
      </c>
      <c r="C29" s="9"/>
      <c r="D29" s="4"/>
      <c r="E29" s="5">
        <v>3</v>
      </c>
      <c r="F29" s="20">
        <v>60</v>
      </c>
      <c r="G29" s="23">
        <v>8</v>
      </c>
      <c r="H29" s="10"/>
      <c r="I29" s="11">
        <f t="shared" si="3"/>
        <v>3</v>
      </c>
      <c r="J29" s="17">
        <f t="shared" si="4"/>
        <v>18</v>
      </c>
      <c r="K29" s="12">
        <f t="shared" si="2"/>
        <v>0.1232876712328767</v>
      </c>
      <c r="L29" s="10">
        <v>13</v>
      </c>
    </row>
    <row r="30" spans="1:3" ht="15">
      <c r="A30" s="39"/>
      <c r="B30" s="3"/>
      <c r="C30" s="36"/>
    </row>
    <row r="31" spans="1:3" ht="15">
      <c r="A31" s="3" t="s">
        <v>5</v>
      </c>
      <c r="B31" s="3" t="s">
        <v>9</v>
      </c>
      <c r="C31" s="1" t="s">
        <v>3</v>
      </c>
    </row>
    <row r="32" spans="1:3" ht="15">
      <c r="A32" s="3"/>
      <c r="B32" s="3" t="s">
        <v>18</v>
      </c>
      <c r="C32" s="1" t="s">
        <v>19</v>
      </c>
    </row>
    <row r="33" spans="1:3" ht="15">
      <c r="A33" s="3"/>
      <c r="B33" s="3" t="s">
        <v>6</v>
      </c>
      <c r="C33" s="1" t="s">
        <v>7</v>
      </c>
    </row>
    <row r="34" spans="1:3" ht="15">
      <c r="A34" s="3"/>
      <c r="B34" s="3" t="s">
        <v>13</v>
      </c>
      <c r="C34" s="1" t="s">
        <v>14</v>
      </c>
    </row>
    <row r="35" spans="1:3" ht="15">
      <c r="A35" s="3"/>
      <c r="B35" s="3" t="s">
        <v>10</v>
      </c>
      <c r="C35" s="1" t="s">
        <v>12</v>
      </c>
    </row>
    <row r="36" spans="1:3" ht="15">
      <c r="A36" s="3"/>
      <c r="B36" s="3" t="s">
        <v>31</v>
      </c>
      <c r="C36" s="21" t="s">
        <v>145</v>
      </c>
    </row>
    <row r="37" spans="1:3" ht="15">
      <c r="A37" s="3"/>
      <c r="B37" s="3" t="s">
        <v>103</v>
      </c>
      <c r="C37" s="21" t="s">
        <v>102</v>
      </c>
    </row>
    <row r="38" spans="1:3" ht="15">
      <c r="A38" s="3"/>
      <c r="B38" s="3" t="s">
        <v>8</v>
      </c>
      <c r="C38" s="1" t="s">
        <v>2</v>
      </c>
    </row>
    <row r="39" spans="1:3" ht="15">
      <c r="A39" s="3"/>
      <c r="B39" s="3" t="s">
        <v>20</v>
      </c>
      <c r="C39" s="1" t="s">
        <v>28</v>
      </c>
    </row>
    <row r="40" spans="1:3" ht="15">
      <c r="A40" s="3"/>
      <c r="B40" s="3" t="s">
        <v>11</v>
      </c>
      <c r="C40" s="1" t="s">
        <v>4</v>
      </c>
    </row>
    <row r="41" ht="15">
      <c r="A41" s="3"/>
    </row>
    <row r="42" spans="1:2" ht="15">
      <c r="A42" s="3"/>
      <c r="B42" s="3"/>
    </row>
    <row r="43" spans="1:2" ht="15">
      <c r="A43" s="3"/>
      <c r="B43" s="3"/>
    </row>
    <row r="44" spans="1:2" ht="15">
      <c r="A44" s="3"/>
      <c r="B44" s="3"/>
    </row>
    <row r="45" spans="1:2" ht="15">
      <c r="A45" s="3"/>
      <c r="B45" s="3"/>
    </row>
    <row r="46" spans="1:2" ht="15">
      <c r="A46" s="3"/>
      <c r="B46" s="3"/>
    </row>
    <row r="47" spans="1:2" ht="15">
      <c r="A47" s="3"/>
      <c r="B47" s="3"/>
    </row>
    <row r="48" spans="1:2" ht="15">
      <c r="A48" s="3"/>
      <c r="B48" s="3"/>
    </row>
    <row r="49" spans="1:2" ht="15">
      <c r="A49" s="3"/>
      <c r="B49" s="3"/>
    </row>
    <row r="50" spans="1:2" ht="15">
      <c r="A50" s="3"/>
      <c r="B50" s="3"/>
    </row>
    <row r="51" spans="1:2" ht="15">
      <c r="A51" s="3"/>
      <c r="B51" s="3"/>
    </row>
    <row r="52" spans="1:2" ht="15">
      <c r="A52" s="3"/>
      <c r="B52" s="3"/>
    </row>
    <row r="53" spans="1:2" ht="15">
      <c r="A53" s="3"/>
      <c r="B53" s="3"/>
    </row>
  </sheetData>
  <sheetProtection/>
  <conditionalFormatting sqref="B42:B53 A31:A53 B30:B40 C3:C29 A4:B29">
    <cfRule type="cellIs" priority="6" dxfId="43" operator="equal" stopIfTrue="1">
      <formula>"není uvedeno"</formula>
    </cfRule>
  </conditionalFormatting>
  <printOptions/>
  <pageMargins left="0.25" right="0.25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3"/>
  <sheetViews>
    <sheetView zoomScalePageLayoutView="0" workbookViewId="0" topLeftCell="A1">
      <selection activeCell="I31" sqref="I31"/>
    </sheetView>
  </sheetViews>
  <sheetFormatPr defaultColWidth="9.140625" defaultRowHeight="15"/>
  <cols>
    <col min="1" max="1" width="15.00390625" style="1" customWidth="1"/>
    <col min="2" max="2" width="15.57421875" style="1" customWidth="1"/>
    <col min="3" max="3" width="5.28125" style="1" customWidth="1"/>
    <col min="4" max="4" width="4.8515625" style="1" customWidth="1"/>
    <col min="5" max="5" width="14.57421875" style="1" hidden="1" customWidth="1"/>
    <col min="6" max="6" width="8.57421875" style="1" customWidth="1"/>
    <col min="7" max="7" width="7.140625" style="1" customWidth="1"/>
    <col min="8" max="8" width="11.421875" style="1" customWidth="1"/>
    <col min="9" max="9" width="8.7109375" style="1" customWidth="1"/>
    <col min="10" max="16384" width="9.140625" style="1" customWidth="1"/>
  </cols>
  <sheetData>
    <row r="1" ht="18">
      <c r="A1" s="22" t="s">
        <v>131</v>
      </c>
    </row>
    <row r="3" spans="1:9" ht="39" customHeight="1" thickBot="1">
      <c r="A3" s="13" t="s">
        <v>0</v>
      </c>
      <c r="B3" s="14" t="s">
        <v>1</v>
      </c>
      <c r="C3" s="15" t="s">
        <v>6</v>
      </c>
      <c r="D3" s="16" t="s">
        <v>13</v>
      </c>
      <c r="E3" s="16" t="s">
        <v>41</v>
      </c>
      <c r="F3" s="16" t="s">
        <v>33</v>
      </c>
      <c r="G3" s="16" t="s">
        <v>18</v>
      </c>
      <c r="H3" s="16" t="s">
        <v>20</v>
      </c>
      <c r="I3" s="16" t="s">
        <v>21</v>
      </c>
    </row>
    <row r="4" spans="1:9" ht="15.75" thickTop="1">
      <c r="A4" s="34" t="s">
        <v>136</v>
      </c>
      <c r="B4" s="55" t="s">
        <v>134</v>
      </c>
      <c r="C4" s="9"/>
      <c r="D4" s="10"/>
      <c r="E4" s="11" t="e">
        <f>OR(#REF!,#REF!,#REF!)</f>
        <v>#REF!</v>
      </c>
      <c r="F4" s="11">
        <v>12</v>
      </c>
      <c r="G4" s="17">
        <f aca="true" t="shared" si="0" ref="G4:G28">+F4*6</f>
        <v>72</v>
      </c>
      <c r="H4" s="12">
        <f aca="true" t="shared" si="1" ref="H4:H28">+G4/84</f>
        <v>0.8571428571428571</v>
      </c>
      <c r="I4" s="10">
        <v>1</v>
      </c>
    </row>
    <row r="5" spans="1:9" ht="15">
      <c r="A5" s="32" t="s">
        <v>112</v>
      </c>
      <c r="B5" s="7" t="s">
        <v>113</v>
      </c>
      <c r="C5" s="9"/>
      <c r="D5" s="4"/>
      <c r="E5" s="11" t="e">
        <f>OR(#REF!,#REF!,#REF!)</f>
        <v>#REF!</v>
      </c>
      <c r="F5" s="11">
        <v>10</v>
      </c>
      <c r="G5" s="17">
        <f t="shared" si="0"/>
        <v>60</v>
      </c>
      <c r="H5" s="12">
        <f t="shared" si="1"/>
        <v>0.7142857142857143</v>
      </c>
      <c r="I5" s="4">
        <v>2</v>
      </c>
    </row>
    <row r="6" spans="1:9" ht="15">
      <c r="A6" s="32" t="s">
        <v>129</v>
      </c>
      <c r="B6" s="7" t="s">
        <v>74</v>
      </c>
      <c r="C6" s="9"/>
      <c r="D6" s="4"/>
      <c r="E6" s="11" t="e">
        <f>OR(#REF!,#REF!,#REF!)</f>
        <v>#REF!</v>
      </c>
      <c r="F6" s="11">
        <v>10</v>
      </c>
      <c r="G6" s="17">
        <f t="shared" si="0"/>
        <v>60</v>
      </c>
      <c r="H6" s="12">
        <f t="shared" si="1"/>
        <v>0.7142857142857143</v>
      </c>
      <c r="I6" s="4">
        <v>2</v>
      </c>
    </row>
    <row r="7" spans="1:9" ht="15">
      <c r="A7" s="32" t="s">
        <v>89</v>
      </c>
      <c r="B7" s="7" t="s">
        <v>134</v>
      </c>
      <c r="C7" s="9"/>
      <c r="D7" s="4"/>
      <c r="E7" s="11" t="e">
        <f>OR(#REF!,#REF!,#REF!)</f>
        <v>#REF!</v>
      </c>
      <c r="F7" s="11">
        <v>10</v>
      </c>
      <c r="G7" s="17">
        <f t="shared" si="0"/>
        <v>60</v>
      </c>
      <c r="H7" s="12">
        <f t="shared" si="1"/>
        <v>0.7142857142857143</v>
      </c>
      <c r="I7" s="4">
        <v>2</v>
      </c>
    </row>
    <row r="8" spans="1:9" ht="15">
      <c r="A8" s="32" t="s">
        <v>109</v>
      </c>
      <c r="B8" s="7" t="s">
        <v>74</v>
      </c>
      <c r="C8" s="9"/>
      <c r="D8" s="4"/>
      <c r="E8" s="11" t="e">
        <f>OR(#REF!,#REF!,#REF!)</f>
        <v>#REF!</v>
      </c>
      <c r="F8" s="11">
        <v>8</v>
      </c>
      <c r="G8" s="17">
        <f t="shared" si="0"/>
        <v>48</v>
      </c>
      <c r="H8" s="12">
        <f t="shared" si="1"/>
        <v>0.5714285714285714</v>
      </c>
      <c r="I8" s="4">
        <v>3</v>
      </c>
    </row>
    <row r="9" spans="1:9" ht="15">
      <c r="A9" s="32" t="s">
        <v>94</v>
      </c>
      <c r="B9" s="7" t="s">
        <v>95</v>
      </c>
      <c r="C9" s="9"/>
      <c r="D9" s="4"/>
      <c r="E9" s="11"/>
      <c r="F9" s="11">
        <v>8</v>
      </c>
      <c r="G9" s="17">
        <f t="shared" si="0"/>
        <v>48</v>
      </c>
      <c r="H9" s="12">
        <f t="shared" si="1"/>
        <v>0.5714285714285714</v>
      </c>
      <c r="I9" s="4">
        <v>3</v>
      </c>
    </row>
    <row r="10" spans="1:9" ht="15">
      <c r="A10" s="32" t="s">
        <v>96</v>
      </c>
      <c r="B10" s="7" t="s">
        <v>98</v>
      </c>
      <c r="C10" s="9"/>
      <c r="D10" s="4"/>
      <c r="E10" s="11"/>
      <c r="F10" s="11">
        <v>8</v>
      </c>
      <c r="G10" s="17">
        <f t="shared" si="0"/>
        <v>48</v>
      </c>
      <c r="H10" s="12">
        <f t="shared" si="1"/>
        <v>0.5714285714285714</v>
      </c>
      <c r="I10" s="4">
        <v>3</v>
      </c>
    </row>
    <row r="11" spans="1:9" ht="15">
      <c r="A11" s="32" t="s">
        <v>79</v>
      </c>
      <c r="B11" s="7" t="s">
        <v>80</v>
      </c>
      <c r="C11" s="9" t="s">
        <v>130</v>
      </c>
      <c r="D11" s="4"/>
      <c r="E11" s="11" t="e">
        <f>OR(#REF!,#REF!,#REF!)</f>
        <v>#REF!</v>
      </c>
      <c r="F11" s="11">
        <v>6</v>
      </c>
      <c r="G11" s="17">
        <f t="shared" si="0"/>
        <v>36</v>
      </c>
      <c r="H11" s="12">
        <f t="shared" si="1"/>
        <v>0.42857142857142855</v>
      </c>
      <c r="I11" s="4">
        <v>4</v>
      </c>
    </row>
    <row r="12" spans="1:9" ht="15">
      <c r="A12" s="32" t="s">
        <v>111</v>
      </c>
      <c r="B12" s="7" t="s">
        <v>74</v>
      </c>
      <c r="C12" s="9"/>
      <c r="D12" s="4"/>
      <c r="E12" s="11" t="e">
        <f>OR(#REF!,#REF!,#REF!)</f>
        <v>#REF!</v>
      </c>
      <c r="F12" s="11">
        <v>6</v>
      </c>
      <c r="G12" s="17">
        <f t="shared" si="0"/>
        <v>36</v>
      </c>
      <c r="H12" s="12">
        <f t="shared" si="1"/>
        <v>0.42857142857142855</v>
      </c>
      <c r="I12" s="4">
        <v>4</v>
      </c>
    </row>
    <row r="13" spans="1:9" ht="15">
      <c r="A13" s="32" t="s">
        <v>108</v>
      </c>
      <c r="B13" s="7" t="s">
        <v>128</v>
      </c>
      <c r="C13" s="9"/>
      <c r="D13" s="4"/>
      <c r="E13" s="11"/>
      <c r="F13" s="11">
        <v>6</v>
      </c>
      <c r="G13" s="17">
        <f t="shared" si="0"/>
        <v>36</v>
      </c>
      <c r="H13" s="12">
        <f t="shared" si="1"/>
        <v>0.42857142857142855</v>
      </c>
      <c r="I13" s="4">
        <v>4</v>
      </c>
    </row>
    <row r="14" spans="1:9" ht="15">
      <c r="A14" s="32" t="s">
        <v>69</v>
      </c>
      <c r="B14" s="6" t="s">
        <v>70</v>
      </c>
      <c r="C14" s="9"/>
      <c r="D14" s="4"/>
      <c r="E14" s="11" t="e">
        <f>OR(#REF!,#REF!,#REF!)</f>
        <v>#REF!</v>
      </c>
      <c r="F14" s="11">
        <v>4</v>
      </c>
      <c r="G14" s="17">
        <f t="shared" si="0"/>
        <v>24</v>
      </c>
      <c r="H14" s="12">
        <f t="shared" si="1"/>
        <v>0.2857142857142857</v>
      </c>
      <c r="I14" s="4">
        <v>5</v>
      </c>
    </row>
    <row r="15" spans="1:9" ht="15">
      <c r="A15" s="32" t="s">
        <v>115</v>
      </c>
      <c r="B15" s="7" t="s">
        <v>121</v>
      </c>
      <c r="C15" s="9"/>
      <c r="D15" s="4"/>
      <c r="E15" s="11" t="e">
        <f>OR(#REF!,#REF!,#REF!)</f>
        <v>#REF!</v>
      </c>
      <c r="F15" s="11">
        <v>4</v>
      </c>
      <c r="G15" s="17">
        <f t="shared" si="0"/>
        <v>24</v>
      </c>
      <c r="H15" s="12">
        <f t="shared" si="1"/>
        <v>0.2857142857142857</v>
      </c>
      <c r="I15" s="4">
        <v>5</v>
      </c>
    </row>
    <row r="16" spans="1:9" ht="15">
      <c r="A16" s="32" t="s">
        <v>81</v>
      </c>
      <c r="B16" s="7" t="s">
        <v>82</v>
      </c>
      <c r="C16" s="9"/>
      <c r="D16" s="4"/>
      <c r="E16" s="11" t="e">
        <f>OR(#REF!,#REF!,#REF!)</f>
        <v>#REF!</v>
      </c>
      <c r="F16" s="11">
        <v>4</v>
      </c>
      <c r="G16" s="17">
        <f t="shared" si="0"/>
        <v>24</v>
      </c>
      <c r="H16" s="12">
        <f t="shared" si="1"/>
        <v>0.2857142857142857</v>
      </c>
      <c r="I16" s="4">
        <v>5</v>
      </c>
    </row>
    <row r="17" spans="1:9" ht="15">
      <c r="A17" s="32" t="s">
        <v>92</v>
      </c>
      <c r="B17" s="7" t="s">
        <v>93</v>
      </c>
      <c r="C17" s="9" t="s">
        <v>130</v>
      </c>
      <c r="D17" s="4"/>
      <c r="E17" s="11"/>
      <c r="F17" s="11">
        <v>4</v>
      </c>
      <c r="G17" s="17">
        <f t="shared" si="0"/>
        <v>24</v>
      </c>
      <c r="H17" s="12">
        <f t="shared" si="1"/>
        <v>0.2857142857142857</v>
      </c>
      <c r="I17" s="4">
        <v>5</v>
      </c>
    </row>
    <row r="18" spans="1:9" ht="15">
      <c r="A18" s="32" t="s">
        <v>96</v>
      </c>
      <c r="B18" s="7" t="s">
        <v>97</v>
      </c>
      <c r="C18" s="9" t="s">
        <v>130</v>
      </c>
      <c r="D18" s="4"/>
      <c r="E18" s="11"/>
      <c r="F18" s="11">
        <v>4</v>
      </c>
      <c r="G18" s="17">
        <f t="shared" si="0"/>
        <v>24</v>
      </c>
      <c r="H18" s="12">
        <f t="shared" si="1"/>
        <v>0.2857142857142857</v>
      </c>
      <c r="I18" s="4">
        <v>5</v>
      </c>
    </row>
    <row r="19" spans="1:9" ht="15">
      <c r="A19" s="32" t="s">
        <v>109</v>
      </c>
      <c r="B19" s="7" t="s">
        <v>110</v>
      </c>
      <c r="C19" s="9" t="s">
        <v>130</v>
      </c>
      <c r="D19" s="4"/>
      <c r="E19" s="11" t="e">
        <f>OR(#REF!,#REF!,#REF!)</f>
        <v>#REF!</v>
      </c>
      <c r="F19" s="11">
        <v>2</v>
      </c>
      <c r="G19" s="17">
        <f t="shared" si="0"/>
        <v>12</v>
      </c>
      <c r="H19" s="12">
        <f t="shared" si="1"/>
        <v>0.14285714285714285</v>
      </c>
      <c r="I19" s="4">
        <v>6</v>
      </c>
    </row>
    <row r="20" spans="1:9" ht="15">
      <c r="A20" s="32" t="s">
        <v>77</v>
      </c>
      <c r="B20" s="7" t="s">
        <v>78</v>
      </c>
      <c r="C20" s="9"/>
      <c r="D20" s="4"/>
      <c r="E20" s="11" t="e">
        <f>OR(#REF!,#REF!,#REF!)</f>
        <v>#REF!</v>
      </c>
      <c r="F20" s="11">
        <v>2</v>
      </c>
      <c r="G20" s="17">
        <f t="shared" si="0"/>
        <v>12</v>
      </c>
      <c r="H20" s="12">
        <f t="shared" si="1"/>
        <v>0.14285714285714285</v>
      </c>
      <c r="I20" s="4">
        <v>6</v>
      </c>
    </row>
    <row r="21" spans="1:9" ht="15">
      <c r="A21" s="32" t="s">
        <v>79</v>
      </c>
      <c r="B21" s="7" t="s">
        <v>74</v>
      </c>
      <c r="C21" s="9"/>
      <c r="D21" s="4"/>
      <c r="E21" s="11" t="e">
        <f>OR(#REF!,#REF!,#REF!)</f>
        <v>#REF!</v>
      </c>
      <c r="F21" s="11">
        <v>2</v>
      </c>
      <c r="G21" s="17">
        <f t="shared" si="0"/>
        <v>12</v>
      </c>
      <c r="H21" s="12">
        <f t="shared" si="1"/>
        <v>0.14285714285714285</v>
      </c>
      <c r="I21" s="4">
        <v>6</v>
      </c>
    </row>
    <row r="22" spans="1:9" ht="15">
      <c r="A22" s="32" t="s">
        <v>122</v>
      </c>
      <c r="B22" s="7" t="s">
        <v>123</v>
      </c>
      <c r="C22" s="9"/>
      <c r="D22" s="4"/>
      <c r="E22" s="11" t="e">
        <f>OR(#REF!,#REF!,#REF!)</f>
        <v>#REF!</v>
      </c>
      <c r="F22" s="11">
        <v>2</v>
      </c>
      <c r="G22" s="17">
        <f t="shared" si="0"/>
        <v>12</v>
      </c>
      <c r="H22" s="12">
        <f t="shared" si="1"/>
        <v>0.14285714285714285</v>
      </c>
      <c r="I22" s="4">
        <v>6</v>
      </c>
    </row>
    <row r="23" spans="1:9" ht="15">
      <c r="A23" s="32" t="s">
        <v>115</v>
      </c>
      <c r="B23" s="7" t="s">
        <v>116</v>
      </c>
      <c r="C23" s="9" t="s">
        <v>130</v>
      </c>
      <c r="D23" s="4"/>
      <c r="E23" s="11" t="e">
        <f>OR(#REF!,#REF!,#REF!)</f>
        <v>#REF!</v>
      </c>
      <c r="F23" s="11">
        <v>2</v>
      </c>
      <c r="G23" s="17">
        <f t="shared" si="0"/>
        <v>12</v>
      </c>
      <c r="H23" s="12">
        <f t="shared" si="1"/>
        <v>0.14285714285714285</v>
      </c>
      <c r="I23" s="4">
        <v>6</v>
      </c>
    </row>
    <row r="24" spans="1:9" ht="15">
      <c r="A24" s="32" t="s">
        <v>107</v>
      </c>
      <c r="B24" s="7" t="s">
        <v>119</v>
      </c>
      <c r="C24" s="9"/>
      <c r="D24" s="4"/>
      <c r="E24" s="11"/>
      <c r="F24" s="11">
        <v>2</v>
      </c>
      <c r="G24" s="17">
        <f t="shared" si="0"/>
        <v>12</v>
      </c>
      <c r="H24" s="12">
        <f t="shared" si="1"/>
        <v>0.14285714285714285</v>
      </c>
      <c r="I24" s="4">
        <v>6</v>
      </c>
    </row>
    <row r="25" spans="1:9" ht="15">
      <c r="A25" s="32" t="s">
        <v>107</v>
      </c>
      <c r="B25" s="7" t="s">
        <v>117</v>
      </c>
      <c r="C25" s="9"/>
      <c r="D25" s="4"/>
      <c r="E25" s="11"/>
      <c r="F25" s="11">
        <v>2</v>
      </c>
      <c r="G25" s="17">
        <f t="shared" si="0"/>
        <v>12</v>
      </c>
      <c r="H25" s="12">
        <f t="shared" si="1"/>
        <v>0.14285714285714285</v>
      </c>
      <c r="I25" s="4">
        <v>6</v>
      </c>
    </row>
    <row r="26" spans="1:9" ht="15">
      <c r="A26" s="32" t="s">
        <v>118</v>
      </c>
      <c r="B26" s="7" t="s">
        <v>120</v>
      </c>
      <c r="C26" s="9"/>
      <c r="D26" s="4"/>
      <c r="E26" s="11"/>
      <c r="F26" s="11">
        <v>2</v>
      </c>
      <c r="G26" s="17">
        <f t="shared" si="0"/>
        <v>12</v>
      </c>
      <c r="H26" s="12">
        <f t="shared" si="1"/>
        <v>0.14285714285714285</v>
      </c>
      <c r="I26" s="4">
        <v>6</v>
      </c>
    </row>
    <row r="27" spans="1:9" ht="15">
      <c r="A27" s="32" t="s">
        <v>114</v>
      </c>
      <c r="B27" s="7" t="s">
        <v>135</v>
      </c>
      <c r="C27" s="9"/>
      <c r="D27" s="4"/>
      <c r="E27" s="11" t="e">
        <f>OR(#REF!,#REF!,#REF!)</f>
        <v>#REF!</v>
      </c>
      <c r="F27" s="11">
        <v>0</v>
      </c>
      <c r="G27" s="17">
        <f t="shared" si="0"/>
        <v>0</v>
      </c>
      <c r="H27" s="12">
        <f t="shared" si="1"/>
        <v>0</v>
      </c>
      <c r="I27" s="4">
        <v>7</v>
      </c>
    </row>
    <row r="28" spans="1:9" ht="15">
      <c r="A28" s="32" t="s">
        <v>87</v>
      </c>
      <c r="B28" s="7" t="s">
        <v>88</v>
      </c>
      <c r="C28" s="9"/>
      <c r="D28" s="4"/>
      <c r="E28" s="11" t="e">
        <f>OR(#REF!,#REF!,#REF!)</f>
        <v>#REF!</v>
      </c>
      <c r="F28" s="11">
        <v>0</v>
      </c>
      <c r="G28" s="17">
        <f t="shared" si="0"/>
        <v>0</v>
      </c>
      <c r="H28" s="12">
        <f t="shared" si="1"/>
        <v>0</v>
      </c>
      <c r="I28" s="4">
        <v>7</v>
      </c>
    </row>
    <row r="29" spans="1:9" ht="15">
      <c r="A29" s="32" t="s">
        <v>67</v>
      </c>
      <c r="B29" s="6" t="s">
        <v>68</v>
      </c>
      <c r="C29" s="9"/>
      <c r="D29" s="4"/>
      <c r="E29" s="11" t="e">
        <f>OR(#REF!,#REF!,#REF!)</f>
        <v>#REF!</v>
      </c>
      <c r="F29" s="11"/>
      <c r="G29" s="17"/>
      <c r="H29" s="12">
        <f>+G29/84</f>
        <v>0</v>
      </c>
      <c r="I29" s="4"/>
    </row>
    <row r="30" spans="1:4" ht="15">
      <c r="A30" s="39"/>
      <c r="B30" s="35"/>
      <c r="C30" s="36"/>
      <c r="D30" s="2"/>
    </row>
    <row r="31" spans="1:4" ht="15">
      <c r="A31" s="3" t="s">
        <v>37</v>
      </c>
      <c r="B31" s="24" t="s">
        <v>39</v>
      </c>
      <c r="C31" s="2"/>
      <c r="D31" s="2"/>
    </row>
    <row r="32" spans="1:2" ht="15">
      <c r="A32" s="3"/>
      <c r="B32" s="3"/>
    </row>
    <row r="33" spans="1:3" ht="15">
      <c r="A33" s="3" t="s">
        <v>5</v>
      </c>
      <c r="B33" s="3" t="s">
        <v>9</v>
      </c>
      <c r="C33" s="1" t="s">
        <v>3</v>
      </c>
    </row>
    <row r="34" spans="1:3" ht="15">
      <c r="A34" s="3"/>
      <c r="B34" s="3" t="s">
        <v>18</v>
      </c>
      <c r="C34" s="1" t="s">
        <v>19</v>
      </c>
    </row>
    <row r="35" spans="1:3" ht="15">
      <c r="A35" s="3"/>
      <c r="B35" s="3" t="s">
        <v>6</v>
      </c>
      <c r="C35" s="1" t="s">
        <v>7</v>
      </c>
    </row>
    <row r="36" spans="1:3" ht="15">
      <c r="A36" s="3"/>
      <c r="B36" s="3" t="s">
        <v>13</v>
      </c>
      <c r="C36" s="1" t="s">
        <v>14</v>
      </c>
    </row>
    <row r="37" spans="1:3" ht="15">
      <c r="A37" s="3"/>
      <c r="B37" s="3" t="s">
        <v>10</v>
      </c>
      <c r="C37" s="1" t="s">
        <v>12</v>
      </c>
    </row>
    <row r="38" spans="1:3" ht="15">
      <c r="A38" s="3"/>
      <c r="B38" s="3" t="s">
        <v>8</v>
      </c>
      <c r="C38" s="1" t="s">
        <v>2</v>
      </c>
    </row>
    <row r="39" spans="1:3" ht="15">
      <c r="A39" s="3"/>
      <c r="B39" s="3" t="s">
        <v>20</v>
      </c>
      <c r="C39" s="1" t="s">
        <v>28</v>
      </c>
    </row>
    <row r="40" spans="1:3" ht="15">
      <c r="A40" s="3"/>
      <c r="B40" s="3" t="s">
        <v>11</v>
      </c>
      <c r="C40" s="1" t="s">
        <v>4</v>
      </c>
    </row>
    <row r="41" spans="1:3" ht="15">
      <c r="A41" s="3"/>
      <c r="B41" s="1" t="s">
        <v>42</v>
      </c>
      <c r="C41" s="1" t="s">
        <v>43</v>
      </c>
    </row>
    <row r="42" spans="1:3" ht="15">
      <c r="A42" s="3"/>
      <c r="B42" s="3" t="s">
        <v>40</v>
      </c>
      <c r="C42" s="1" t="s">
        <v>44</v>
      </c>
    </row>
    <row r="43" spans="1:3" ht="15">
      <c r="A43" s="3"/>
      <c r="B43" s="3" t="s">
        <v>45</v>
      </c>
      <c r="C43" s="1" t="s">
        <v>46</v>
      </c>
    </row>
    <row r="44" spans="1:2" ht="15">
      <c r="A44" s="3"/>
      <c r="B44" s="3"/>
    </row>
    <row r="45" spans="1:2" ht="15">
      <c r="A45" s="3"/>
      <c r="B45" s="3"/>
    </row>
    <row r="46" spans="1:2" ht="15">
      <c r="A46" s="3"/>
      <c r="B46" s="3"/>
    </row>
    <row r="47" spans="1:2" ht="15">
      <c r="A47" s="3"/>
      <c r="B47" s="3"/>
    </row>
    <row r="48" spans="1:2" ht="15">
      <c r="A48" s="3"/>
      <c r="B48" s="3"/>
    </row>
    <row r="49" spans="1:2" ht="15">
      <c r="A49" s="3"/>
      <c r="B49" s="3"/>
    </row>
    <row r="50" spans="1:2" ht="15">
      <c r="A50" s="3"/>
      <c r="B50" s="3"/>
    </row>
    <row r="51" spans="1:2" ht="15">
      <c r="A51" s="3"/>
      <c r="B51" s="3"/>
    </row>
    <row r="52" spans="1:2" ht="15">
      <c r="A52" s="3"/>
      <c r="B52" s="3"/>
    </row>
    <row r="53" spans="1:2" ht="15">
      <c r="A53" s="3"/>
      <c r="B53" s="3"/>
    </row>
  </sheetData>
  <sheetProtection/>
  <conditionalFormatting sqref="B42:B53 B29:B40 A29:A53 C3:C30 A4:B30">
    <cfRule type="cellIs" priority="4" dxfId="43" operator="equal" stopIfTrue="1">
      <formula>"není uvedeno"</formula>
    </cfRule>
  </conditionalFormatting>
  <printOptions/>
  <pageMargins left="0.25" right="0.25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1"/>
  <sheetViews>
    <sheetView zoomScalePageLayoutView="0" workbookViewId="0" topLeftCell="A1">
      <selection activeCell="K28" sqref="K28"/>
    </sheetView>
  </sheetViews>
  <sheetFormatPr defaultColWidth="9.140625" defaultRowHeight="15"/>
  <cols>
    <col min="1" max="1" width="14.8515625" style="1" customWidth="1"/>
    <col min="2" max="2" width="15.57421875" style="1" customWidth="1"/>
    <col min="3" max="3" width="5.28125" style="1" customWidth="1"/>
    <col min="4" max="4" width="4.8515625" style="1" customWidth="1"/>
    <col min="5" max="6" width="9.140625" style="1" customWidth="1"/>
    <col min="7" max="7" width="10.57421875" style="1" customWidth="1"/>
    <col min="8" max="16384" width="9.140625" style="1" customWidth="1"/>
  </cols>
  <sheetData>
    <row r="1" ht="18">
      <c r="A1" s="22" t="s">
        <v>47</v>
      </c>
    </row>
    <row r="3" spans="1:8" ht="32.25" thickBot="1">
      <c r="A3" s="13" t="s">
        <v>0</v>
      </c>
      <c r="B3" s="14" t="s">
        <v>1</v>
      </c>
      <c r="C3" s="15" t="s">
        <v>6</v>
      </c>
      <c r="D3" s="16" t="s">
        <v>13</v>
      </c>
      <c r="E3" s="16" t="s">
        <v>15</v>
      </c>
      <c r="F3" s="16" t="s">
        <v>18</v>
      </c>
      <c r="G3" s="16" t="s">
        <v>20</v>
      </c>
      <c r="H3" s="16" t="s">
        <v>21</v>
      </c>
    </row>
    <row r="4" spans="1:8" ht="15.75" thickTop="1">
      <c r="A4" s="34" t="s">
        <v>67</v>
      </c>
      <c r="B4" s="8" t="s">
        <v>68</v>
      </c>
      <c r="C4" s="9"/>
      <c r="D4" s="10"/>
      <c r="E4" s="11">
        <v>7</v>
      </c>
      <c r="F4" s="17">
        <f aca="true" t="shared" si="0" ref="F4:F29">+E4*6</f>
        <v>42</v>
      </c>
      <c r="G4" s="12">
        <f aca="true" t="shared" si="1" ref="G4:G29">+F4/84</f>
        <v>0.5</v>
      </c>
      <c r="H4" s="10">
        <v>1</v>
      </c>
    </row>
    <row r="5" spans="1:8" ht="15">
      <c r="A5" s="32" t="s">
        <v>122</v>
      </c>
      <c r="B5" s="7" t="s">
        <v>123</v>
      </c>
      <c r="C5" s="9"/>
      <c r="D5" s="10"/>
      <c r="E5" s="11">
        <v>6</v>
      </c>
      <c r="F5" s="17">
        <f t="shared" si="0"/>
        <v>36</v>
      </c>
      <c r="G5" s="12">
        <f t="shared" si="1"/>
        <v>0.42857142857142855</v>
      </c>
      <c r="H5" s="10">
        <v>2</v>
      </c>
    </row>
    <row r="6" spans="1:8" ht="15">
      <c r="A6" s="32" t="s">
        <v>115</v>
      </c>
      <c r="B6" s="7" t="s">
        <v>121</v>
      </c>
      <c r="C6" s="9"/>
      <c r="D6" s="10"/>
      <c r="E6" s="11">
        <v>6</v>
      </c>
      <c r="F6" s="17">
        <f t="shared" si="0"/>
        <v>36</v>
      </c>
      <c r="G6" s="12">
        <f t="shared" si="1"/>
        <v>0.42857142857142855</v>
      </c>
      <c r="H6" s="10">
        <v>2</v>
      </c>
    </row>
    <row r="7" spans="1:8" ht="15">
      <c r="A7" s="32" t="s">
        <v>89</v>
      </c>
      <c r="B7" s="7" t="s">
        <v>134</v>
      </c>
      <c r="C7" s="9"/>
      <c r="D7" s="10"/>
      <c r="E7" s="11">
        <v>6</v>
      </c>
      <c r="F7" s="17">
        <f t="shared" si="0"/>
        <v>36</v>
      </c>
      <c r="G7" s="12">
        <f t="shared" si="1"/>
        <v>0.42857142857142855</v>
      </c>
      <c r="H7" s="10">
        <v>2</v>
      </c>
    </row>
    <row r="8" spans="1:8" ht="15">
      <c r="A8" s="32" t="s">
        <v>96</v>
      </c>
      <c r="B8" s="7" t="s">
        <v>98</v>
      </c>
      <c r="C8" s="9"/>
      <c r="D8" s="10"/>
      <c r="E8" s="11">
        <v>6</v>
      </c>
      <c r="F8" s="17">
        <f t="shared" si="0"/>
        <v>36</v>
      </c>
      <c r="G8" s="12">
        <f t="shared" si="1"/>
        <v>0.42857142857142855</v>
      </c>
      <c r="H8" s="10">
        <v>2</v>
      </c>
    </row>
    <row r="9" spans="1:8" ht="15">
      <c r="A9" s="32" t="s">
        <v>108</v>
      </c>
      <c r="B9" s="7" t="s">
        <v>128</v>
      </c>
      <c r="C9" s="9"/>
      <c r="D9" s="10"/>
      <c r="E9" s="11">
        <v>6</v>
      </c>
      <c r="F9" s="17">
        <f t="shared" si="0"/>
        <v>36</v>
      </c>
      <c r="G9" s="12">
        <f t="shared" si="1"/>
        <v>0.42857142857142855</v>
      </c>
      <c r="H9" s="10">
        <v>2</v>
      </c>
    </row>
    <row r="10" spans="1:8" ht="15">
      <c r="A10" s="32" t="s">
        <v>77</v>
      </c>
      <c r="B10" s="7" t="s">
        <v>78</v>
      </c>
      <c r="C10" s="9"/>
      <c r="D10" s="10"/>
      <c r="E10" s="11">
        <v>5</v>
      </c>
      <c r="F10" s="17">
        <f t="shared" si="0"/>
        <v>30</v>
      </c>
      <c r="G10" s="12">
        <f t="shared" si="1"/>
        <v>0.35714285714285715</v>
      </c>
      <c r="H10" s="10">
        <v>3</v>
      </c>
    </row>
    <row r="11" spans="1:8" ht="15">
      <c r="A11" s="32" t="s">
        <v>129</v>
      </c>
      <c r="B11" s="7" t="s">
        <v>74</v>
      </c>
      <c r="C11" s="9"/>
      <c r="D11" s="10"/>
      <c r="E11" s="11">
        <v>5</v>
      </c>
      <c r="F11" s="17">
        <f t="shared" si="0"/>
        <v>30</v>
      </c>
      <c r="G11" s="12">
        <f t="shared" si="1"/>
        <v>0.35714285714285715</v>
      </c>
      <c r="H11" s="10">
        <v>3</v>
      </c>
    </row>
    <row r="12" spans="1:8" ht="15">
      <c r="A12" s="32" t="s">
        <v>69</v>
      </c>
      <c r="B12" s="6" t="s">
        <v>70</v>
      </c>
      <c r="C12" s="9"/>
      <c r="D12" s="10"/>
      <c r="E12" s="11">
        <v>4</v>
      </c>
      <c r="F12" s="17">
        <f t="shared" si="0"/>
        <v>24</v>
      </c>
      <c r="G12" s="12">
        <f t="shared" si="1"/>
        <v>0.2857142857142857</v>
      </c>
      <c r="H12" s="10">
        <v>4</v>
      </c>
    </row>
    <row r="13" spans="1:8" ht="15">
      <c r="A13" s="32" t="s">
        <v>79</v>
      </c>
      <c r="B13" s="7" t="s">
        <v>74</v>
      </c>
      <c r="C13" s="9"/>
      <c r="D13" s="10"/>
      <c r="E13" s="11">
        <v>4</v>
      </c>
      <c r="F13" s="17">
        <f t="shared" si="0"/>
        <v>24</v>
      </c>
      <c r="G13" s="12">
        <f t="shared" si="1"/>
        <v>0.2857142857142857</v>
      </c>
      <c r="H13" s="10">
        <v>4</v>
      </c>
    </row>
    <row r="14" spans="1:8" ht="15">
      <c r="A14" s="32" t="s">
        <v>81</v>
      </c>
      <c r="B14" s="7" t="s">
        <v>82</v>
      </c>
      <c r="C14" s="9"/>
      <c r="D14" s="10"/>
      <c r="E14" s="11">
        <v>4</v>
      </c>
      <c r="F14" s="17">
        <f t="shared" si="0"/>
        <v>24</v>
      </c>
      <c r="G14" s="12">
        <f t="shared" si="1"/>
        <v>0.2857142857142857</v>
      </c>
      <c r="H14" s="10">
        <v>4</v>
      </c>
    </row>
    <row r="15" spans="1:8" ht="15">
      <c r="A15" s="32" t="s">
        <v>109</v>
      </c>
      <c r="B15" s="7" t="s">
        <v>74</v>
      </c>
      <c r="C15" s="9"/>
      <c r="D15" s="10"/>
      <c r="E15" s="11">
        <v>3</v>
      </c>
      <c r="F15" s="17">
        <f t="shared" si="0"/>
        <v>18</v>
      </c>
      <c r="G15" s="12">
        <f t="shared" si="1"/>
        <v>0.21428571428571427</v>
      </c>
      <c r="H15" s="10">
        <v>5</v>
      </c>
    </row>
    <row r="16" spans="1:8" ht="15">
      <c r="A16" s="32" t="s">
        <v>112</v>
      </c>
      <c r="B16" s="7" t="s">
        <v>113</v>
      </c>
      <c r="C16" s="9"/>
      <c r="D16" s="10"/>
      <c r="E16" s="11">
        <v>3</v>
      </c>
      <c r="F16" s="17">
        <f t="shared" si="0"/>
        <v>18</v>
      </c>
      <c r="G16" s="12">
        <f t="shared" si="1"/>
        <v>0.21428571428571427</v>
      </c>
      <c r="H16" s="10">
        <v>5</v>
      </c>
    </row>
    <row r="17" spans="1:8" ht="15">
      <c r="A17" s="32" t="s">
        <v>107</v>
      </c>
      <c r="B17" s="7" t="s">
        <v>119</v>
      </c>
      <c r="C17" s="9"/>
      <c r="D17" s="10"/>
      <c r="E17" s="11">
        <v>3</v>
      </c>
      <c r="F17" s="17">
        <f t="shared" si="0"/>
        <v>18</v>
      </c>
      <c r="G17" s="12">
        <f t="shared" si="1"/>
        <v>0.21428571428571427</v>
      </c>
      <c r="H17" s="10">
        <v>5</v>
      </c>
    </row>
    <row r="18" spans="1:8" ht="15">
      <c r="A18" s="32" t="s">
        <v>94</v>
      </c>
      <c r="B18" s="7" t="s">
        <v>95</v>
      </c>
      <c r="C18" s="9"/>
      <c r="D18" s="4"/>
      <c r="E18" s="5">
        <v>3</v>
      </c>
      <c r="F18" s="17">
        <f t="shared" si="0"/>
        <v>18</v>
      </c>
      <c r="G18" s="12">
        <f t="shared" si="1"/>
        <v>0.21428571428571427</v>
      </c>
      <c r="H18" s="4">
        <v>5</v>
      </c>
    </row>
    <row r="19" spans="1:8" ht="15">
      <c r="A19" s="32" t="s">
        <v>96</v>
      </c>
      <c r="B19" s="7" t="s">
        <v>97</v>
      </c>
      <c r="C19" s="9" t="s">
        <v>130</v>
      </c>
      <c r="D19" s="4"/>
      <c r="E19" s="5">
        <v>3</v>
      </c>
      <c r="F19" s="17">
        <f t="shared" si="0"/>
        <v>18</v>
      </c>
      <c r="G19" s="12">
        <f t="shared" si="1"/>
        <v>0.21428571428571427</v>
      </c>
      <c r="H19" s="4">
        <v>5</v>
      </c>
    </row>
    <row r="20" spans="1:8" ht="15">
      <c r="A20" s="32" t="s">
        <v>114</v>
      </c>
      <c r="B20" s="7" t="s">
        <v>135</v>
      </c>
      <c r="C20" s="9"/>
      <c r="D20" s="4"/>
      <c r="E20" s="5">
        <v>2</v>
      </c>
      <c r="F20" s="17">
        <f t="shared" si="0"/>
        <v>12</v>
      </c>
      <c r="G20" s="12">
        <f t="shared" si="1"/>
        <v>0.14285714285714285</v>
      </c>
      <c r="H20" s="4">
        <v>6</v>
      </c>
    </row>
    <row r="21" spans="1:8" ht="15">
      <c r="A21" s="32" t="s">
        <v>79</v>
      </c>
      <c r="B21" s="7" t="s">
        <v>80</v>
      </c>
      <c r="C21" s="9" t="s">
        <v>130</v>
      </c>
      <c r="D21" s="4"/>
      <c r="E21" s="5">
        <v>2</v>
      </c>
      <c r="F21" s="17">
        <f t="shared" si="0"/>
        <v>12</v>
      </c>
      <c r="G21" s="12">
        <f t="shared" si="1"/>
        <v>0.14285714285714285</v>
      </c>
      <c r="H21" s="4">
        <v>6</v>
      </c>
    </row>
    <row r="22" spans="1:8" ht="15">
      <c r="A22" s="32" t="s">
        <v>111</v>
      </c>
      <c r="B22" s="7" t="s">
        <v>74</v>
      </c>
      <c r="C22" s="9"/>
      <c r="D22" s="4"/>
      <c r="E22" s="5">
        <v>2</v>
      </c>
      <c r="F22" s="17">
        <f t="shared" si="0"/>
        <v>12</v>
      </c>
      <c r="G22" s="12">
        <f t="shared" si="1"/>
        <v>0.14285714285714285</v>
      </c>
      <c r="H22" s="4">
        <v>6</v>
      </c>
    </row>
    <row r="23" spans="1:8" ht="15">
      <c r="A23" s="32" t="s">
        <v>136</v>
      </c>
      <c r="B23" s="7" t="s">
        <v>134</v>
      </c>
      <c r="C23" s="9"/>
      <c r="D23" s="4"/>
      <c r="E23" s="5">
        <v>2</v>
      </c>
      <c r="F23" s="17">
        <f t="shared" si="0"/>
        <v>12</v>
      </c>
      <c r="G23" s="12">
        <f t="shared" si="1"/>
        <v>0.14285714285714285</v>
      </c>
      <c r="H23" s="4">
        <v>6</v>
      </c>
    </row>
    <row r="24" spans="1:8" ht="15">
      <c r="A24" s="32" t="s">
        <v>115</v>
      </c>
      <c r="B24" s="7" t="s">
        <v>116</v>
      </c>
      <c r="C24" s="9" t="s">
        <v>130</v>
      </c>
      <c r="D24" s="4"/>
      <c r="E24" s="5">
        <v>2</v>
      </c>
      <c r="F24" s="17">
        <f t="shared" si="0"/>
        <v>12</v>
      </c>
      <c r="G24" s="12">
        <f t="shared" si="1"/>
        <v>0.14285714285714285</v>
      </c>
      <c r="H24" s="4">
        <v>6</v>
      </c>
    </row>
    <row r="25" spans="1:8" ht="15">
      <c r="A25" s="32" t="s">
        <v>87</v>
      </c>
      <c r="B25" s="7" t="s">
        <v>88</v>
      </c>
      <c r="C25" s="9"/>
      <c r="D25" s="4"/>
      <c r="E25" s="5">
        <v>2</v>
      </c>
      <c r="F25" s="17">
        <f t="shared" si="0"/>
        <v>12</v>
      </c>
      <c r="G25" s="12">
        <f t="shared" si="1"/>
        <v>0.14285714285714285</v>
      </c>
      <c r="H25" s="4">
        <v>6</v>
      </c>
    </row>
    <row r="26" spans="1:8" ht="15">
      <c r="A26" s="32" t="s">
        <v>107</v>
      </c>
      <c r="B26" s="7" t="s">
        <v>117</v>
      </c>
      <c r="C26" s="9"/>
      <c r="D26" s="4"/>
      <c r="E26" s="5">
        <v>2</v>
      </c>
      <c r="F26" s="17">
        <f t="shared" si="0"/>
        <v>12</v>
      </c>
      <c r="G26" s="12">
        <f t="shared" si="1"/>
        <v>0.14285714285714285</v>
      </c>
      <c r="H26" s="4">
        <v>6</v>
      </c>
    </row>
    <row r="27" spans="1:8" ht="15">
      <c r="A27" s="32" t="s">
        <v>109</v>
      </c>
      <c r="B27" s="7" t="s">
        <v>110</v>
      </c>
      <c r="C27" s="9" t="s">
        <v>130</v>
      </c>
      <c r="D27" s="4"/>
      <c r="E27" s="5">
        <v>0</v>
      </c>
      <c r="F27" s="17">
        <f t="shared" si="0"/>
        <v>0</v>
      </c>
      <c r="G27" s="12">
        <f t="shared" si="1"/>
        <v>0</v>
      </c>
      <c r="H27" s="4">
        <v>7</v>
      </c>
    </row>
    <row r="28" spans="1:8" ht="15">
      <c r="A28" s="32" t="s">
        <v>92</v>
      </c>
      <c r="B28" s="7" t="s">
        <v>93</v>
      </c>
      <c r="C28" s="9" t="s">
        <v>130</v>
      </c>
      <c r="D28" s="4"/>
      <c r="E28" s="5">
        <v>0</v>
      </c>
      <c r="F28" s="17">
        <f t="shared" si="0"/>
        <v>0</v>
      </c>
      <c r="G28" s="12">
        <f t="shared" si="1"/>
        <v>0</v>
      </c>
      <c r="H28" s="4">
        <v>7</v>
      </c>
    </row>
    <row r="29" spans="1:8" ht="15">
      <c r="A29" s="32" t="s">
        <v>118</v>
      </c>
      <c r="B29" s="7" t="s">
        <v>120</v>
      </c>
      <c r="C29" s="9"/>
      <c r="D29" s="4"/>
      <c r="E29" s="5">
        <v>0</v>
      </c>
      <c r="F29" s="17">
        <f t="shared" si="0"/>
        <v>0</v>
      </c>
      <c r="G29" s="12">
        <f t="shared" si="1"/>
        <v>0</v>
      </c>
      <c r="H29" s="4">
        <v>7</v>
      </c>
    </row>
    <row r="30" spans="1:4" ht="15">
      <c r="A30" s="3"/>
      <c r="B30" s="3"/>
      <c r="C30" s="2"/>
      <c r="D30" s="2"/>
    </row>
    <row r="31" spans="1:4" ht="15">
      <c r="A31" s="1" t="s">
        <v>37</v>
      </c>
      <c r="B31" s="18" t="s">
        <v>48</v>
      </c>
      <c r="C31" s="2"/>
      <c r="D31" s="2"/>
    </row>
    <row r="32" spans="1:2" ht="15">
      <c r="A32" s="3"/>
      <c r="B32" s="3"/>
    </row>
    <row r="33" spans="1:3" ht="15">
      <c r="A33" s="3" t="s">
        <v>5</v>
      </c>
      <c r="B33" s="3" t="s">
        <v>9</v>
      </c>
      <c r="C33" s="1" t="s">
        <v>3</v>
      </c>
    </row>
    <row r="34" spans="1:3" ht="15">
      <c r="A34" s="3"/>
      <c r="B34" s="3" t="s">
        <v>18</v>
      </c>
      <c r="C34" s="1" t="s">
        <v>19</v>
      </c>
    </row>
    <row r="35" spans="1:3" ht="15">
      <c r="A35" s="3"/>
      <c r="B35" s="3" t="s">
        <v>6</v>
      </c>
      <c r="C35" s="1" t="s">
        <v>7</v>
      </c>
    </row>
    <row r="36" spans="1:3" ht="15">
      <c r="A36" s="3"/>
      <c r="B36" s="3" t="s">
        <v>13</v>
      </c>
      <c r="C36" s="1" t="s">
        <v>14</v>
      </c>
    </row>
    <row r="37" spans="1:3" ht="15">
      <c r="A37" s="3"/>
      <c r="B37" s="3" t="s">
        <v>10</v>
      </c>
      <c r="C37" s="1" t="s">
        <v>12</v>
      </c>
    </row>
    <row r="38" spans="1:3" ht="15">
      <c r="A38" s="3"/>
      <c r="B38" s="3" t="s">
        <v>8</v>
      </c>
      <c r="C38" s="1" t="s">
        <v>2</v>
      </c>
    </row>
    <row r="39" spans="1:3" ht="15">
      <c r="A39" s="3"/>
      <c r="B39" s="3" t="s">
        <v>20</v>
      </c>
      <c r="C39" s="1" t="s">
        <v>28</v>
      </c>
    </row>
    <row r="40" spans="1:3" ht="15">
      <c r="A40" s="3"/>
      <c r="B40" s="3" t="s">
        <v>11</v>
      </c>
      <c r="C40" s="1" t="s">
        <v>4</v>
      </c>
    </row>
    <row r="41" ht="15">
      <c r="A41" s="3"/>
    </row>
    <row r="42" spans="1:2" ht="15">
      <c r="A42" s="3"/>
      <c r="B42" s="3"/>
    </row>
    <row r="43" spans="1:2" ht="15">
      <c r="A43" s="3"/>
      <c r="B43" s="3"/>
    </row>
    <row r="44" spans="1:2" ht="15">
      <c r="A44" s="3"/>
      <c r="B44" s="3"/>
    </row>
    <row r="45" spans="1:2" ht="15">
      <c r="A45" s="3"/>
      <c r="B45" s="3"/>
    </row>
    <row r="46" spans="1:2" ht="15">
      <c r="A46" s="3"/>
      <c r="B46" s="3"/>
    </row>
    <row r="47" spans="1:2" ht="15">
      <c r="A47" s="3"/>
      <c r="B47" s="3"/>
    </row>
    <row r="48" spans="1:2" ht="15">
      <c r="A48" s="3"/>
      <c r="B48" s="3"/>
    </row>
    <row r="49" spans="1:2" ht="15">
      <c r="A49" s="3"/>
      <c r="B49" s="3"/>
    </row>
    <row r="50" spans="1:2" ht="15">
      <c r="A50" s="3"/>
      <c r="B50" s="3"/>
    </row>
    <row r="51" spans="1:2" ht="15">
      <c r="A51" s="3"/>
      <c r="B51" s="3"/>
    </row>
  </sheetData>
  <sheetProtection/>
  <conditionalFormatting sqref="A42:B51 A29:C29 B30:B40 A32:A41 A30 C3:C29 A4:B29">
    <cfRule type="cellIs" priority="4" dxfId="43" operator="equal" stopIfTrue="1">
      <formula>"není uvedeno"</formula>
    </cfRule>
  </conditionalFormatting>
  <conditionalFormatting sqref="C4:C29">
    <cfRule type="cellIs" priority="3" dxfId="43" operator="equal" stopIfTrue="1">
      <formula>"není uvedeno"</formula>
    </cfRule>
  </conditionalFormatting>
  <conditionalFormatting sqref="C4:C29">
    <cfRule type="cellIs" priority="2" dxfId="43" operator="equal" stopIfTrue="1">
      <formula>"není uvedeno"</formula>
    </cfRule>
  </conditionalFormatting>
  <conditionalFormatting sqref="C4:C29 A4:B13 A15:B29">
    <cfRule type="cellIs" priority="1" dxfId="43" operator="equal" stopIfTrue="1">
      <formula>"není uvedeno"</formula>
    </cfRule>
  </conditionalFormatting>
  <printOptions/>
  <pageMargins left="0.25" right="0.25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9"/>
  <sheetViews>
    <sheetView zoomScalePageLayoutView="0" workbookViewId="0" topLeftCell="A1">
      <selection activeCell="G35" sqref="G35"/>
    </sheetView>
  </sheetViews>
  <sheetFormatPr defaultColWidth="9.140625" defaultRowHeight="15"/>
  <cols>
    <col min="1" max="1" width="14.7109375" style="1" customWidth="1"/>
    <col min="2" max="2" width="15.57421875" style="1" customWidth="1"/>
    <col min="3" max="3" width="5.28125" style="1" customWidth="1"/>
    <col min="4" max="4" width="4.8515625" style="1" customWidth="1"/>
    <col min="5" max="6" width="9.140625" style="1" customWidth="1"/>
    <col min="7" max="7" width="10.57421875" style="1" customWidth="1"/>
    <col min="8" max="16384" width="9.140625" style="1" customWidth="1"/>
  </cols>
  <sheetData>
    <row r="1" ht="18">
      <c r="A1" s="22" t="s">
        <v>49</v>
      </c>
    </row>
    <row r="3" spans="1:8" ht="32.25" thickBot="1">
      <c r="A3" s="13" t="s">
        <v>0</v>
      </c>
      <c r="B3" s="14" t="s">
        <v>1</v>
      </c>
      <c r="C3" s="15" t="s">
        <v>6</v>
      </c>
      <c r="D3" s="16" t="s">
        <v>13</v>
      </c>
      <c r="E3" s="16" t="s">
        <v>15</v>
      </c>
      <c r="F3" s="16" t="s">
        <v>18</v>
      </c>
      <c r="G3" s="16" t="s">
        <v>20</v>
      </c>
      <c r="H3" s="16" t="s">
        <v>21</v>
      </c>
    </row>
    <row r="4" spans="1:8" ht="15.75" thickTop="1">
      <c r="A4" s="34" t="s">
        <v>136</v>
      </c>
      <c r="B4" s="55" t="s">
        <v>134</v>
      </c>
      <c r="C4" s="9"/>
      <c r="D4" s="10"/>
      <c r="E4" s="11">
        <v>20</v>
      </c>
      <c r="F4" s="17">
        <f aca="true" t="shared" si="0" ref="F4:F29">+E4*4</f>
        <v>80</v>
      </c>
      <c r="G4" s="12">
        <f aca="true" t="shared" si="1" ref="G4:G29">+F4/108</f>
        <v>0.7407407407407407</v>
      </c>
      <c r="H4" s="10">
        <v>1</v>
      </c>
    </row>
    <row r="5" spans="1:8" ht="15">
      <c r="A5" s="32" t="s">
        <v>115</v>
      </c>
      <c r="B5" s="7" t="s">
        <v>121</v>
      </c>
      <c r="C5" s="9"/>
      <c r="D5" s="4"/>
      <c r="E5" s="5">
        <v>18</v>
      </c>
      <c r="F5" s="17">
        <f t="shared" si="0"/>
        <v>72</v>
      </c>
      <c r="G5" s="12">
        <f t="shared" si="1"/>
        <v>0.6666666666666666</v>
      </c>
      <c r="H5" s="10">
        <v>2</v>
      </c>
    </row>
    <row r="6" spans="1:8" ht="15">
      <c r="A6" s="32" t="s">
        <v>112</v>
      </c>
      <c r="B6" s="7" t="s">
        <v>113</v>
      </c>
      <c r="C6" s="9"/>
      <c r="D6" s="4"/>
      <c r="E6" s="5">
        <v>17</v>
      </c>
      <c r="F6" s="17">
        <f t="shared" si="0"/>
        <v>68</v>
      </c>
      <c r="G6" s="12">
        <f t="shared" si="1"/>
        <v>0.6296296296296297</v>
      </c>
      <c r="H6" s="10">
        <v>3</v>
      </c>
    </row>
    <row r="7" spans="1:8" ht="15">
      <c r="A7" s="32" t="s">
        <v>69</v>
      </c>
      <c r="B7" s="6" t="s">
        <v>70</v>
      </c>
      <c r="C7" s="9"/>
      <c r="D7" s="4"/>
      <c r="E7" s="5">
        <v>16</v>
      </c>
      <c r="F7" s="17">
        <f t="shared" si="0"/>
        <v>64</v>
      </c>
      <c r="G7" s="12">
        <f t="shared" si="1"/>
        <v>0.5925925925925926</v>
      </c>
      <c r="H7" s="10">
        <v>4</v>
      </c>
    </row>
    <row r="8" spans="1:8" ht="15">
      <c r="A8" s="32" t="s">
        <v>129</v>
      </c>
      <c r="B8" s="7" t="s">
        <v>74</v>
      </c>
      <c r="C8" s="9"/>
      <c r="D8" s="4"/>
      <c r="E8" s="5">
        <v>16</v>
      </c>
      <c r="F8" s="17">
        <f t="shared" si="0"/>
        <v>64</v>
      </c>
      <c r="G8" s="12">
        <f t="shared" si="1"/>
        <v>0.5925925925925926</v>
      </c>
      <c r="H8" s="10">
        <v>5</v>
      </c>
    </row>
    <row r="9" spans="1:8" ht="15">
      <c r="A9" s="32" t="s">
        <v>115</v>
      </c>
      <c r="B9" s="7" t="s">
        <v>116</v>
      </c>
      <c r="C9" s="9" t="s">
        <v>130</v>
      </c>
      <c r="D9" s="4"/>
      <c r="E9" s="5">
        <v>15</v>
      </c>
      <c r="F9" s="17">
        <f t="shared" si="0"/>
        <v>60</v>
      </c>
      <c r="G9" s="12">
        <f t="shared" si="1"/>
        <v>0.5555555555555556</v>
      </c>
      <c r="H9" s="10">
        <v>6</v>
      </c>
    </row>
    <row r="10" spans="1:8" ht="15">
      <c r="A10" s="32" t="s">
        <v>89</v>
      </c>
      <c r="B10" s="7" t="s">
        <v>134</v>
      </c>
      <c r="C10" s="9"/>
      <c r="D10" s="4"/>
      <c r="E10" s="5">
        <v>12</v>
      </c>
      <c r="F10" s="17">
        <f t="shared" si="0"/>
        <v>48</v>
      </c>
      <c r="G10" s="12">
        <f t="shared" si="1"/>
        <v>0.4444444444444444</v>
      </c>
      <c r="H10" s="10">
        <v>7</v>
      </c>
    </row>
    <row r="11" spans="1:8" ht="15">
      <c r="A11" s="32" t="s">
        <v>87</v>
      </c>
      <c r="B11" s="7" t="s">
        <v>88</v>
      </c>
      <c r="C11" s="9"/>
      <c r="D11" s="4"/>
      <c r="E11" s="5">
        <v>11</v>
      </c>
      <c r="F11" s="17">
        <f t="shared" si="0"/>
        <v>44</v>
      </c>
      <c r="G11" s="12">
        <f t="shared" si="1"/>
        <v>0.4074074074074074</v>
      </c>
      <c r="H11" s="10">
        <v>8</v>
      </c>
    </row>
    <row r="12" spans="1:8" ht="15">
      <c r="A12" s="32" t="s">
        <v>107</v>
      </c>
      <c r="B12" s="7" t="s">
        <v>119</v>
      </c>
      <c r="C12" s="9"/>
      <c r="D12" s="4"/>
      <c r="E12" s="5">
        <v>11</v>
      </c>
      <c r="F12" s="17">
        <f t="shared" si="0"/>
        <v>44</v>
      </c>
      <c r="G12" s="12">
        <f t="shared" si="1"/>
        <v>0.4074074074074074</v>
      </c>
      <c r="H12" s="10">
        <v>9</v>
      </c>
    </row>
    <row r="13" spans="1:8" ht="15">
      <c r="A13" s="32" t="s">
        <v>108</v>
      </c>
      <c r="B13" s="7" t="s">
        <v>128</v>
      </c>
      <c r="C13" s="9"/>
      <c r="D13" s="4"/>
      <c r="E13" s="5">
        <v>10</v>
      </c>
      <c r="F13" s="17">
        <f t="shared" si="0"/>
        <v>40</v>
      </c>
      <c r="G13" s="12">
        <f t="shared" si="1"/>
        <v>0.37037037037037035</v>
      </c>
      <c r="H13" s="10">
        <v>10</v>
      </c>
    </row>
    <row r="14" spans="1:8" ht="15">
      <c r="A14" s="32" t="s">
        <v>67</v>
      </c>
      <c r="B14" s="6" t="s">
        <v>68</v>
      </c>
      <c r="C14" s="9"/>
      <c r="D14" s="4"/>
      <c r="E14" s="5">
        <v>9</v>
      </c>
      <c r="F14" s="17">
        <f t="shared" si="0"/>
        <v>36</v>
      </c>
      <c r="G14" s="12">
        <f t="shared" si="1"/>
        <v>0.3333333333333333</v>
      </c>
      <c r="H14" s="10">
        <v>11</v>
      </c>
    </row>
    <row r="15" spans="1:8" ht="15">
      <c r="A15" s="32" t="s">
        <v>77</v>
      </c>
      <c r="B15" s="7" t="s">
        <v>78</v>
      </c>
      <c r="C15" s="9"/>
      <c r="D15" s="4"/>
      <c r="E15" s="5">
        <v>9</v>
      </c>
      <c r="F15" s="17">
        <f t="shared" si="0"/>
        <v>36</v>
      </c>
      <c r="G15" s="12">
        <f t="shared" si="1"/>
        <v>0.3333333333333333</v>
      </c>
      <c r="H15" s="10">
        <v>12</v>
      </c>
    </row>
    <row r="16" spans="1:8" ht="15">
      <c r="A16" s="32" t="s">
        <v>111</v>
      </c>
      <c r="B16" s="7" t="s">
        <v>74</v>
      </c>
      <c r="C16" s="9"/>
      <c r="D16" s="4"/>
      <c r="E16" s="5">
        <v>9</v>
      </c>
      <c r="F16" s="17">
        <f t="shared" si="0"/>
        <v>36</v>
      </c>
      <c r="G16" s="12">
        <f t="shared" si="1"/>
        <v>0.3333333333333333</v>
      </c>
      <c r="H16" s="10">
        <v>13</v>
      </c>
    </row>
    <row r="17" spans="1:8" ht="15">
      <c r="A17" s="32" t="s">
        <v>96</v>
      </c>
      <c r="B17" s="7" t="s">
        <v>97</v>
      </c>
      <c r="C17" s="9" t="s">
        <v>130</v>
      </c>
      <c r="D17" s="4"/>
      <c r="E17" s="5">
        <v>9</v>
      </c>
      <c r="F17" s="17">
        <f t="shared" si="0"/>
        <v>36</v>
      </c>
      <c r="G17" s="12">
        <f t="shared" si="1"/>
        <v>0.3333333333333333</v>
      </c>
      <c r="H17" s="10">
        <v>14</v>
      </c>
    </row>
    <row r="18" spans="1:8" ht="15">
      <c r="A18" s="32" t="s">
        <v>109</v>
      </c>
      <c r="B18" s="7" t="s">
        <v>74</v>
      </c>
      <c r="C18" s="9"/>
      <c r="D18" s="4"/>
      <c r="E18" s="5">
        <v>8</v>
      </c>
      <c r="F18" s="17">
        <f t="shared" si="0"/>
        <v>32</v>
      </c>
      <c r="G18" s="12">
        <f t="shared" si="1"/>
        <v>0.2962962962962963</v>
      </c>
      <c r="H18" s="10">
        <v>15</v>
      </c>
    </row>
    <row r="19" spans="1:8" ht="15">
      <c r="A19" s="32" t="s">
        <v>81</v>
      </c>
      <c r="B19" s="7" t="s">
        <v>82</v>
      </c>
      <c r="C19" s="9"/>
      <c r="D19" s="4"/>
      <c r="E19" s="5">
        <v>8</v>
      </c>
      <c r="F19" s="17">
        <f t="shared" si="0"/>
        <v>32</v>
      </c>
      <c r="G19" s="12">
        <f t="shared" si="1"/>
        <v>0.2962962962962963</v>
      </c>
      <c r="H19" s="10">
        <v>16</v>
      </c>
    </row>
    <row r="20" spans="1:8" ht="15">
      <c r="A20" s="32" t="s">
        <v>79</v>
      </c>
      <c r="B20" s="7" t="s">
        <v>80</v>
      </c>
      <c r="C20" s="9" t="s">
        <v>130</v>
      </c>
      <c r="D20" s="4"/>
      <c r="E20" s="5">
        <v>6</v>
      </c>
      <c r="F20" s="17">
        <f t="shared" si="0"/>
        <v>24</v>
      </c>
      <c r="G20" s="12">
        <f t="shared" si="1"/>
        <v>0.2222222222222222</v>
      </c>
      <c r="H20" s="10">
        <v>17</v>
      </c>
    </row>
    <row r="21" spans="1:8" ht="15">
      <c r="A21" s="32" t="s">
        <v>92</v>
      </c>
      <c r="B21" s="7" t="s">
        <v>93</v>
      </c>
      <c r="C21" s="9" t="s">
        <v>130</v>
      </c>
      <c r="D21" s="4"/>
      <c r="E21" s="5">
        <v>6</v>
      </c>
      <c r="F21" s="17">
        <f t="shared" si="0"/>
        <v>24</v>
      </c>
      <c r="G21" s="12">
        <f t="shared" si="1"/>
        <v>0.2222222222222222</v>
      </c>
      <c r="H21" s="10">
        <v>18</v>
      </c>
    </row>
    <row r="22" spans="1:8" ht="15">
      <c r="A22" s="32" t="s">
        <v>96</v>
      </c>
      <c r="B22" s="7" t="s">
        <v>98</v>
      </c>
      <c r="C22" s="9"/>
      <c r="D22" s="4"/>
      <c r="E22" s="5">
        <v>6</v>
      </c>
      <c r="F22" s="17">
        <f t="shared" si="0"/>
        <v>24</v>
      </c>
      <c r="G22" s="12">
        <f t="shared" si="1"/>
        <v>0.2222222222222222</v>
      </c>
      <c r="H22" s="10">
        <v>19</v>
      </c>
    </row>
    <row r="23" spans="1:8" ht="15">
      <c r="A23" s="32" t="s">
        <v>114</v>
      </c>
      <c r="B23" s="7" t="s">
        <v>135</v>
      </c>
      <c r="C23" s="9"/>
      <c r="D23" s="4"/>
      <c r="E23" s="5">
        <v>5</v>
      </c>
      <c r="F23" s="17">
        <f t="shared" si="0"/>
        <v>20</v>
      </c>
      <c r="G23" s="12">
        <f t="shared" si="1"/>
        <v>0.18518518518518517</v>
      </c>
      <c r="H23" s="10">
        <v>20</v>
      </c>
    </row>
    <row r="24" spans="1:8" ht="15">
      <c r="A24" s="32" t="s">
        <v>94</v>
      </c>
      <c r="B24" s="7" t="s">
        <v>95</v>
      </c>
      <c r="C24" s="9"/>
      <c r="D24" s="4"/>
      <c r="E24" s="5">
        <v>4</v>
      </c>
      <c r="F24" s="17">
        <f t="shared" si="0"/>
        <v>16</v>
      </c>
      <c r="G24" s="12">
        <f t="shared" si="1"/>
        <v>0.14814814814814814</v>
      </c>
      <c r="H24" s="10">
        <v>21</v>
      </c>
    </row>
    <row r="25" spans="1:8" ht="15">
      <c r="A25" s="32" t="s">
        <v>122</v>
      </c>
      <c r="B25" s="7" t="s">
        <v>123</v>
      </c>
      <c r="C25" s="9"/>
      <c r="D25" s="4"/>
      <c r="E25" s="5">
        <v>3</v>
      </c>
      <c r="F25" s="17">
        <f t="shared" si="0"/>
        <v>12</v>
      </c>
      <c r="G25" s="12">
        <f t="shared" si="1"/>
        <v>0.1111111111111111</v>
      </c>
      <c r="H25" s="10">
        <v>22</v>
      </c>
    </row>
    <row r="26" spans="1:8" ht="15">
      <c r="A26" s="32" t="s">
        <v>79</v>
      </c>
      <c r="B26" s="7" t="s">
        <v>74</v>
      </c>
      <c r="C26" s="9"/>
      <c r="D26" s="4"/>
      <c r="E26" s="5">
        <v>1</v>
      </c>
      <c r="F26" s="17">
        <f t="shared" si="0"/>
        <v>4</v>
      </c>
      <c r="G26" s="12">
        <f t="shared" si="1"/>
        <v>0.037037037037037035</v>
      </c>
      <c r="H26" s="10">
        <v>23</v>
      </c>
    </row>
    <row r="27" spans="1:8" ht="15">
      <c r="A27" s="32" t="s">
        <v>107</v>
      </c>
      <c r="B27" s="7" t="s">
        <v>117</v>
      </c>
      <c r="C27" s="9"/>
      <c r="D27" s="4"/>
      <c r="E27" s="5">
        <v>1</v>
      </c>
      <c r="F27" s="17">
        <f t="shared" si="0"/>
        <v>4</v>
      </c>
      <c r="G27" s="12">
        <f t="shared" si="1"/>
        <v>0.037037037037037035</v>
      </c>
      <c r="H27" s="10">
        <v>24</v>
      </c>
    </row>
    <row r="28" spans="1:8" ht="15">
      <c r="A28" s="32" t="s">
        <v>118</v>
      </c>
      <c r="B28" s="7" t="s">
        <v>120</v>
      </c>
      <c r="C28" s="9"/>
      <c r="D28" s="4"/>
      <c r="E28" s="5">
        <v>1</v>
      </c>
      <c r="F28" s="17">
        <f t="shared" si="0"/>
        <v>4</v>
      </c>
      <c r="G28" s="12">
        <f t="shared" si="1"/>
        <v>0.037037037037037035</v>
      </c>
      <c r="H28" s="10">
        <v>25</v>
      </c>
    </row>
    <row r="29" spans="1:8" ht="15">
      <c r="A29" s="32" t="s">
        <v>109</v>
      </c>
      <c r="B29" s="7" t="s">
        <v>110</v>
      </c>
      <c r="C29" s="9" t="s">
        <v>130</v>
      </c>
      <c r="D29" s="4"/>
      <c r="E29" s="5">
        <v>0</v>
      </c>
      <c r="F29" s="17">
        <f t="shared" si="0"/>
        <v>0</v>
      </c>
      <c r="G29" s="12">
        <f t="shared" si="1"/>
        <v>0</v>
      </c>
      <c r="H29" s="10">
        <v>26</v>
      </c>
    </row>
    <row r="30" spans="1:2" ht="15">
      <c r="A30" s="3"/>
      <c r="B30" s="3"/>
    </row>
    <row r="31" spans="1:3" ht="15">
      <c r="A31" s="3" t="s">
        <v>5</v>
      </c>
      <c r="B31" s="3" t="s">
        <v>9</v>
      </c>
      <c r="C31" s="1" t="s">
        <v>3</v>
      </c>
    </row>
    <row r="32" spans="1:3" ht="15">
      <c r="A32" s="3"/>
      <c r="B32" s="3" t="s">
        <v>18</v>
      </c>
      <c r="C32" s="1" t="s">
        <v>19</v>
      </c>
    </row>
    <row r="33" spans="1:3" ht="15">
      <c r="A33" s="3"/>
      <c r="B33" s="3" t="s">
        <v>6</v>
      </c>
      <c r="C33" s="1" t="s">
        <v>7</v>
      </c>
    </row>
    <row r="34" spans="1:3" ht="15">
      <c r="A34" s="3"/>
      <c r="B34" s="3" t="s">
        <v>13</v>
      </c>
      <c r="C34" s="1" t="s">
        <v>14</v>
      </c>
    </row>
    <row r="35" spans="1:3" ht="15">
      <c r="A35" s="3"/>
      <c r="B35" s="3" t="s">
        <v>10</v>
      </c>
      <c r="C35" s="1" t="s">
        <v>12</v>
      </c>
    </row>
    <row r="36" spans="1:3" ht="15">
      <c r="A36" s="3"/>
      <c r="B36" s="3" t="s">
        <v>8</v>
      </c>
      <c r="C36" s="1" t="s">
        <v>2</v>
      </c>
    </row>
    <row r="37" spans="1:3" ht="15">
      <c r="A37" s="3"/>
      <c r="B37" s="3" t="s">
        <v>20</v>
      </c>
      <c r="C37" s="1" t="s">
        <v>28</v>
      </c>
    </row>
    <row r="38" spans="1:3" ht="15">
      <c r="A38" s="3"/>
      <c r="B38" s="3" t="s">
        <v>11</v>
      </c>
      <c r="C38" s="1" t="s">
        <v>4</v>
      </c>
    </row>
    <row r="39" ht="15">
      <c r="A39" s="3"/>
    </row>
    <row r="40" spans="1:2" ht="15">
      <c r="A40" s="3"/>
      <c r="B40" s="3"/>
    </row>
    <row r="41" spans="1:2" ht="15">
      <c r="A41" s="3"/>
      <c r="B41" s="3"/>
    </row>
    <row r="42" spans="1:2" ht="15">
      <c r="A42" s="3"/>
      <c r="B42" s="3"/>
    </row>
    <row r="43" spans="1:2" ht="15">
      <c r="A43" s="3"/>
      <c r="B43" s="3"/>
    </row>
    <row r="44" spans="1:2" ht="15">
      <c r="A44" s="3"/>
      <c r="B44" s="3"/>
    </row>
    <row r="45" spans="1:2" ht="15">
      <c r="A45" s="3"/>
      <c r="B45" s="3"/>
    </row>
    <row r="46" spans="1:2" ht="15">
      <c r="A46" s="3"/>
      <c r="B46" s="3"/>
    </row>
    <row r="47" spans="1:2" ht="15">
      <c r="A47" s="3"/>
      <c r="B47" s="3"/>
    </row>
    <row r="48" spans="1:2" ht="15">
      <c r="A48" s="3"/>
      <c r="B48" s="3"/>
    </row>
    <row r="49" spans="1:2" ht="15">
      <c r="A49" s="3"/>
      <c r="B49" s="3"/>
    </row>
  </sheetData>
  <sheetProtection/>
  <conditionalFormatting sqref="A40:B49 B30:B38 A30:A39 C3:C29 A4:B29">
    <cfRule type="cellIs" priority="7" dxfId="43" operator="equal" stopIfTrue="1">
      <formula>"není uvedeno"</formula>
    </cfRule>
  </conditionalFormatting>
  <printOptions/>
  <pageMargins left="0.25" right="0.25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51"/>
  <sheetViews>
    <sheetView zoomScalePageLayoutView="0" workbookViewId="0" topLeftCell="A1">
      <selection activeCell="L18" sqref="L18"/>
    </sheetView>
  </sheetViews>
  <sheetFormatPr defaultColWidth="9.140625" defaultRowHeight="15"/>
  <cols>
    <col min="1" max="1" width="14.28125" style="1" customWidth="1"/>
    <col min="2" max="2" width="15.57421875" style="1" customWidth="1"/>
    <col min="3" max="3" width="5.28125" style="1" customWidth="1"/>
    <col min="4" max="4" width="4.8515625" style="1" customWidth="1"/>
    <col min="5" max="6" width="9.140625" style="1" customWidth="1"/>
    <col min="7" max="7" width="10.57421875" style="1" customWidth="1"/>
    <col min="8" max="16384" width="9.140625" style="1" customWidth="1"/>
  </cols>
  <sheetData>
    <row r="1" ht="18">
      <c r="A1" s="22" t="s">
        <v>50</v>
      </c>
    </row>
    <row r="3" spans="1:8" ht="32.25" thickBot="1">
      <c r="A3" s="13" t="s">
        <v>0</v>
      </c>
      <c r="B3" s="14" t="s">
        <v>1</v>
      </c>
      <c r="C3" s="15" t="s">
        <v>6</v>
      </c>
      <c r="D3" s="16" t="s">
        <v>13</v>
      </c>
      <c r="E3" s="16" t="s">
        <v>15</v>
      </c>
      <c r="F3" s="16" t="s">
        <v>18</v>
      </c>
      <c r="G3" s="16" t="s">
        <v>20</v>
      </c>
      <c r="H3" s="16" t="s">
        <v>21</v>
      </c>
    </row>
    <row r="4" spans="1:9" ht="15.75" thickTop="1">
      <c r="A4" s="34" t="s">
        <v>108</v>
      </c>
      <c r="B4" s="55" t="s">
        <v>128</v>
      </c>
      <c r="C4" s="9"/>
      <c r="D4" s="10"/>
      <c r="E4" s="11">
        <v>21</v>
      </c>
      <c r="F4" s="17">
        <f aca="true" t="shared" si="0" ref="F4:F29">+E4*4</f>
        <v>84</v>
      </c>
      <c r="G4" s="12">
        <f aca="true" t="shared" si="1" ref="G4:G29">+F4/120</f>
        <v>0.7</v>
      </c>
      <c r="H4" s="10">
        <v>1</v>
      </c>
      <c r="I4" s="30"/>
    </row>
    <row r="5" spans="1:9" ht="15">
      <c r="A5" s="32" t="s">
        <v>129</v>
      </c>
      <c r="B5" s="7" t="s">
        <v>74</v>
      </c>
      <c r="C5" s="9"/>
      <c r="D5" s="10"/>
      <c r="E5" s="11">
        <v>18</v>
      </c>
      <c r="F5" s="17">
        <f t="shared" si="0"/>
        <v>72</v>
      </c>
      <c r="G5" s="12">
        <f t="shared" si="1"/>
        <v>0.6</v>
      </c>
      <c r="H5" s="10">
        <v>2</v>
      </c>
      <c r="I5" s="30"/>
    </row>
    <row r="6" spans="1:9" ht="15">
      <c r="A6" s="32" t="s">
        <v>69</v>
      </c>
      <c r="B6" s="6" t="s">
        <v>70</v>
      </c>
      <c r="C6" s="9"/>
      <c r="D6" s="10"/>
      <c r="E6" s="11">
        <v>16</v>
      </c>
      <c r="F6" s="17">
        <f t="shared" si="0"/>
        <v>64</v>
      </c>
      <c r="G6" s="12">
        <f t="shared" si="1"/>
        <v>0.5333333333333333</v>
      </c>
      <c r="H6" s="10">
        <v>3</v>
      </c>
      <c r="I6" s="30"/>
    </row>
    <row r="7" spans="1:9" ht="15">
      <c r="A7" s="32" t="s">
        <v>136</v>
      </c>
      <c r="B7" s="7" t="s">
        <v>134</v>
      </c>
      <c r="C7" s="9"/>
      <c r="D7" s="10"/>
      <c r="E7" s="11">
        <v>16</v>
      </c>
      <c r="F7" s="17">
        <f t="shared" si="0"/>
        <v>64</v>
      </c>
      <c r="G7" s="12">
        <f t="shared" si="1"/>
        <v>0.5333333333333333</v>
      </c>
      <c r="H7" s="10">
        <v>4</v>
      </c>
      <c r="I7" s="30"/>
    </row>
    <row r="8" spans="1:9" ht="15">
      <c r="A8" s="32" t="s">
        <v>115</v>
      </c>
      <c r="B8" s="7" t="s">
        <v>121</v>
      </c>
      <c r="C8" s="9"/>
      <c r="D8" s="10"/>
      <c r="E8" s="11">
        <v>15</v>
      </c>
      <c r="F8" s="17">
        <f t="shared" si="0"/>
        <v>60</v>
      </c>
      <c r="G8" s="12">
        <f t="shared" si="1"/>
        <v>0.5</v>
      </c>
      <c r="H8" s="10">
        <v>5</v>
      </c>
      <c r="I8" s="30"/>
    </row>
    <row r="9" spans="1:9" ht="15">
      <c r="A9" s="32" t="s">
        <v>96</v>
      </c>
      <c r="B9" s="7" t="s">
        <v>98</v>
      </c>
      <c r="C9" s="9"/>
      <c r="D9" s="10"/>
      <c r="E9" s="11">
        <v>15</v>
      </c>
      <c r="F9" s="17">
        <f t="shared" si="0"/>
        <v>60</v>
      </c>
      <c r="G9" s="12">
        <f t="shared" si="1"/>
        <v>0.5</v>
      </c>
      <c r="H9" s="10">
        <v>6</v>
      </c>
      <c r="I9" s="30"/>
    </row>
    <row r="10" spans="1:9" ht="15">
      <c r="A10" s="32" t="s">
        <v>81</v>
      </c>
      <c r="B10" s="7" t="s">
        <v>82</v>
      </c>
      <c r="C10" s="9"/>
      <c r="D10" s="10"/>
      <c r="E10" s="11">
        <v>14</v>
      </c>
      <c r="F10" s="17">
        <f t="shared" si="0"/>
        <v>56</v>
      </c>
      <c r="G10" s="12">
        <f t="shared" si="1"/>
        <v>0.4666666666666667</v>
      </c>
      <c r="H10" s="10">
        <v>7</v>
      </c>
      <c r="I10" s="30"/>
    </row>
    <row r="11" spans="1:9" ht="15">
      <c r="A11" s="32" t="s">
        <v>109</v>
      </c>
      <c r="B11" s="7" t="s">
        <v>74</v>
      </c>
      <c r="C11" s="9"/>
      <c r="D11" s="10"/>
      <c r="E11" s="11">
        <v>12</v>
      </c>
      <c r="F11" s="17">
        <f t="shared" si="0"/>
        <v>48</v>
      </c>
      <c r="G11" s="12">
        <f t="shared" si="1"/>
        <v>0.4</v>
      </c>
      <c r="H11" s="10">
        <v>8</v>
      </c>
      <c r="I11" s="30"/>
    </row>
    <row r="12" spans="1:9" ht="15">
      <c r="A12" s="32" t="s">
        <v>77</v>
      </c>
      <c r="B12" s="7" t="s">
        <v>78</v>
      </c>
      <c r="C12" s="9"/>
      <c r="D12" s="10"/>
      <c r="E12" s="11">
        <v>12</v>
      </c>
      <c r="F12" s="17">
        <f t="shared" si="0"/>
        <v>48</v>
      </c>
      <c r="G12" s="12">
        <f t="shared" si="1"/>
        <v>0.4</v>
      </c>
      <c r="H12" s="10">
        <v>9</v>
      </c>
      <c r="I12" s="30"/>
    </row>
    <row r="13" spans="1:9" ht="15">
      <c r="A13" s="32" t="s">
        <v>87</v>
      </c>
      <c r="B13" s="7" t="s">
        <v>88</v>
      </c>
      <c r="C13" s="9"/>
      <c r="D13" s="10"/>
      <c r="E13" s="11">
        <v>12</v>
      </c>
      <c r="F13" s="17">
        <f t="shared" si="0"/>
        <v>48</v>
      </c>
      <c r="G13" s="12">
        <f t="shared" si="1"/>
        <v>0.4</v>
      </c>
      <c r="H13" s="10">
        <v>10</v>
      </c>
      <c r="I13" s="30"/>
    </row>
    <row r="14" spans="1:9" ht="15">
      <c r="A14" s="32" t="s">
        <v>107</v>
      </c>
      <c r="B14" s="7" t="s">
        <v>119</v>
      </c>
      <c r="C14" s="9"/>
      <c r="D14" s="10"/>
      <c r="E14" s="11">
        <v>12</v>
      </c>
      <c r="F14" s="17">
        <f t="shared" si="0"/>
        <v>48</v>
      </c>
      <c r="G14" s="12">
        <f t="shared" si="1"/>
        <v>0.4</v>
      </c>
      <c r="H14" s="10">
        <v>11</v>
      </c>
      <c r="I14" s="30"/>
    </row>
    <row r="15" spans="1:9" ht="15">
      <c r="A15" s="32" t="s">
        <v>94</v>
      </c>
      <c r="B15" s="7" t="s">
        <v>95</v>
      </c>
      <c r="C15" s="9"/>
      <c r="D15" s="10"/>
      <c r="E15" s="11">
        <v>12</v>
      </c>
      <c r="F15" s="17">
        <f t="shared" si="0"/>
        <v>48</v>
      </c>
      <c r="G15" s="12">
        <f t="shared" si="1"/>
        <v>0.4</v>
      </c>
      <c r="H15" s="10">
        <v>12</v>
      </c>
      <c r="I15" s="30"/>
    </row>
    <row r="16" spans="1:9" ht="15">
      <c r="A16" s="32" t="s">
        <v>89</v>
      </c>
      <c r="B16" s="7" t="s">
        <v>134</v>
      </c>
      <c r="C16" s="9"/>
      <c r="D16" s="10"/>
      <c r="E16" s="11">
        <v>11</v>
      </c>
      <c r="F16" s="17">
        <f t="shared" si="0"/>
        <v>44</v>
      </c>
      <c r="G16" s="12">
        <f t="shared" si="1"/>
        <v>0.36666666666666664</v>
      </c>
      <c r="H16" s="10">
        <v>13</v>
      </c>
      <c r="I16" s="30"/>
    </row>
    <row r="17" spans="1:9" ht="15">
      <c r="A17" s="32" t="s">
        <v>79</v>
      </c>
      <c r="B17" s="7" t="s">
        <v>74</v>
      </c>
      <c r="C17" s="9"/>
      <c r="D17" s="10"/>
      <c r="E17" s="11">
        <v>10</v>
      </c>
      <c r="F17" s="17">
        <f t="shared" si="0"/>
        <v>40</v>
      </c>
      <c r="G17" s="12">
        <f t="shared" si="1"/>
        <v>0.3333333333333333</v>
      </c>
      <c r="H17" s="10">
        <v>14</v>
      </c>
      <c r="I17" s="30"/>
    </row>
    <row r="18" spans="1:9" ht="15">
      <c r="A18" s="32" t="s">
        <v>111</v>
      </c>
      <c r="B18" s="7" t="s">
        <v>74</v>
      </c>
      <c r="C18" s="9"/>
      <c r="D18" s="4"/>
      <c r="E18" s="5">
        <v>9</v>
      </c>
      <c r="F18" s="17">
        <f t="shared" si="0"/>
        <v>36</v>
      </c>
      <c r="G18" s="12">
        <f t="shared" si="1"/>
        <v>0.3</v>
      </c>
      <c r="H18" s="10">
        <v>15</v>
      </c>
      <c r="I18" s="30"/>
    </row>
    <row r="19" spans="1:9" ht="15">
      <c r="A19" s="32" t="s">
        <v>122</v>
      </c>
      <c r="B19" s="7" t="s">
        <v>123</v>
      </c>
      <c r="C19" s="9"/>
      <c r="D19" s="4"/>
      <c r="E19" s="5">
        <v>9</v>
      </c>
      <c r="F19" s="17">
        <f t="shared" si="0"/>
        <v>36</v>
      </c>
      <c r="G19" s="12">
        <f t="shared" si="1"/>
        <v>0.3</v>
      </c>
      <c r="H19" s="10">
        <v>16</v>
      </c>
      <c r="I19" s="30"/>
    </row>
    <row r="20" spans="1:8" ht="15">
      <c r="A20" s="32" t="s">
        <v>115</v>
      </c>
      <c r="B20" s="7" t="s">
        <v>116</v>
      </c>
      <c r="C20" s="9" t="s">
        <v>130</v>
      </c>
      <c r="D20" s="4"/>
      <c r="E20" s="5">
        <v>9</v>
      </c>
      <c r="F20" s="17">
        <f t="shared" si="0"/>
        <v>36</v>
      </c>
      <c r="G20" s="12">
        <f t="shared" si="1"/>
        <v>0.3</v>
      </c>
      <c r="H20" s="10">
        <v>17</v>
      </c>
    </row>
    <row r="21" spans="1:9" ht="15">
      <c r="A21" s="32" t="s">
        <v>114</v>
      </c>
      <c r="B21" s="7" t="s">
        <v>135</v>
      </c>
      <c r="C21" s="9"/>
      <c r="D21" s="4"/>
      <c r="E21" s="5">
        <v>6</v>
      </c>
      <c r="F21" s="17">
        <f t="shared" si="0"/>
        <v>24</v>
      </c>
      <c r="G21" s="12">
        <f t="shared" si="1"/>
        <v>0.2</v>
      </c>
      <c r="H21" s="10">
        <v>18</v>
      </c>
      <c r="I21" s="30"/>
    </row>
    <row r="22" spans="1:9" ht="15">
      <c r="A22" s="32" t="s">
        <v>79</v>
      </c>
      <c r="B22" s="7" t="s">
        <v>80</v>
      </c>
      <c r="C22" s="9" t="s">
        <v>130</v>
      </c>
      <c r="D22" s="4"/>
      <c r="E22" s="5">
        <v>4</v>
      </c>
      <c r="F22" s="17">
        <f t="shared" si="0"/>
        <v>16</v>
      </c>
      <c r="G22" s="12">
        <f t="shared" si="1"/>
        <v>0.13333333333333333</v>
      </c>
      <c r="H22" s="10">
        <v>19</v>
      </c>
      <c r="I22" s="30"/>
    </row>
    <row r="23" spans="1:9" ht="15">
      <c r="A23" s="32" t="s">
        <v>92</v>
      </c>
      <c r="B23" s="7" t="s">
        <v>93</v>
      </c>
      <c r="C23" s="9" t="s">
        <v>130</v>
      </c>
      <c r="D23" s="4"/>
      <c r="E23" s="5">
        <v>4</v>
      </c>
      <c r="F23" s="17">
        <f t="shared" si="0"/>
        <v>16</v>
      </c>
      <c r="G23" s="12">
        <f t="shared" si="1"/>
        <v>0.13333333333333333</v>
      </c>
      <c r="H23" s="10">
        <v>20</v>
      </c>
      <c r="I23" s="30"/>
    </row>
    <row r="24" spans="1:9" ht="15">
      <c r="A24" s="32" t="s">
        <v>67</v>
      </c>
      <c r="B24" s="6" t="s">
        <v>68</v>
      </c>
      <c r="C24" s="9"/>
      <c r="D24" s="4"/>
      <c r="E24" s="5">
        <v>3</v>
      </c>
      <c r="F24" s="17">
        <f t="shared" si="0"/>
        <v>12</v>
      </c>
      <c r="G24" s="12">
        <f t="shared" si="1"/>
        <v>0.1</v>
      </c>
      <c r="H24" s="10">
        <v>21</v>
      </c>
      <c r="I24" s="30"/>
    </row>
    <row r="25" spans="1:9" ht="15">
      <c r="A25" s="32" t="s">
        <v>112</v>
      </c>
      <c r="B25" s="7" t="s">
        <v>113</v>
      </c>
      <c r="C25" s="9"/>
      <c r="D25" s="4"/>
      <c r="E25" s="5">
        <v>3</v>
      </c>
      <c r="F25" s="17">
        <f t="shared" si="0"/>
        <v>12</v>
      </c>
      <c r="G25" s="12">
        <f t="shared" si="1"/>
        <v>0.1</v>
      </c>
      <c r="H25" s="10">
        <v>22</v>
      </c>
      <c r="I25" s="30"/>
    </row>
    <row r="26" spans="1:9" ht="15">
      <c r="A26" s="32" t="s">
        <v>107</v>
      </c>
      <c r="B26" s="7" t="s">
        <v>117</v>
      </c>
      <c r="C26" s="9"/>
      <c r="D26" s="4"/>
      <c r="E26" s="5">
        <v>3</v>
      </c>
      <c r="F26" s="17">
        <f t="shared" si="0"/>
        <v>12</v>
      </c>
      <c r="G26" s="12">
        <f t="shared" si="1"/>
        <v>0.1</v>
      </c>
      <c r="H26" s="10">
        <v>23</v>
      </c>
      <c r="I26" s="30"/>
    </row>
    <row r="27" spans="1:9" ht="15">
      <c r="A27" s="32" t="s">
        <v>118</v>
      </c>
      <c r="B27" s="7" t="s">
        <v>120</v>
      </c>
      <c r="C27" s="9"/>
      <c r="D27" s="4"/>
      <c r="E27" s="5">
        <v>1</v>
      </c>
      <c r="F27" s="17">
        <f t="shared" si="0"/>
        <v>4</v>
      </c>
      <c r="G27" s="12">
        <f t="shared" si="1"/>
        <v>0.03333333333333333</v>
      </c>
      <c r="H27" s="10">
        <v>24</v>
      </c>
      <c r="I27" s="30"/>
    </row>
    <row r="28" spans="1:8" ht="15">
      <c r="A28" s="32" t="s">
        <v>109</v>
      </c>
      <c r="B28" s="7" t="s">
        <v>110</v>
      </c>
      <c r="C28" s="9" t="s">
        <v>130</v>
      </c>
      <c r="D28" s="4"/>
      <c r="E28" s="5">
        <v>0</v>
      </c>
      <c r="F28" s="17">
        <f t="shared" si="0"/>
        <v>0</v>
      </c>
      <c r="G28" s="12">
        <f t="shared" si="1"/>
        <v>0</v>
      </c>
      <c r="H28" s="10">
        <v>25</v>
      </c>
    </row>
    <row r="29" spans="1:8" ht="15">
      <c r="A29" s="32" t="s">
        <v>96</v>
      </c>
      <c r="B29" s="7" t="s">
        <v>97</v>
      </c>
      <c r="C29" s="9" t="s">
        <v>130</v>
      </c>
      <c r="D29" s="4"/>
      <c r="E29" s="5">
        <v>0</v>
      </c>
      <c r="F29" s="17">
        <f t="shared" si="0"/>
        <v>0</v>
      </c>
      <c r="G29" s="12">
        <f t="shared" si="1"/>
        <v>0</v>
      </c>
      <c r="H29" s="10">
        <v>26</v>
      </c>
    </row>
    <row r="30" spans="1:8" ht="15">
      <c r="A30" s="39"/>
      <c r="B30" s="35"/>
      <c r="C30" s="36"/>
      <c r="D30" s="40"/>
      <c r="E30" s="41"/>
      <c r="F30" s="41"/>
      <c r="G30" s="44"/>
      <c r="H30" s="40"/>
    </row>
    <row r="31" spans="1:4" ht="15">
      <c r="A31" s="1" t="s">
        <v>37</v>
      </c>
      <c r="B31" s="18" t="s">
        <v>51</v>
      </c>
      <c r="C31" s="2"/>
      <c r="D31" s="2"/>
    </row>
    <row r="32" spans="1:2" ht="15">
      <c r="A32" s="3"/>
      <c r="B32" s="3"/>
    </row>
    <row r="33" spans="1:3" ht="15">
      <c r="A33" s="3" t="s">
        <v>5</v>
      </c>
      <c r="B33" s="3" t="s">
        <v>9</v>
      </c>
      <c r="C33" s="1" t="s">
        <v>3</v>
      </c>
    </row>
    <row r="34" spans="1:3" ht="15">
      <c r="A34" s="3"/>
      <c r="B34" s="3" t="s">
        <v>18</v>
      </c>
      <c r="C34" s="1" t="s">
        <v>19</v>
      </c>
    </row>
    <row r="35" spans="1:3" ht="15">
      <c r="A35" s="3"/>
      <c r="B35" s="3" t="s">
        <v>6</v>
      </c>
      <c r="C35" s="1" t="s">
        <v>7</v>
      </c>
    </row>
    <row r="36" spans="1:3" ht="15">
      <c r="A36" s="3"/>
      <c r="B36" s="3" t="s">
        <v>13</v>
      </c>
      <c r="C36" s="1" t="s">
        <v>14</v>
      </c>
    </row>
    <row r="37" spans="1:3" ht="15">
      <c r="A37" s="3"/>
      <c r="B37" s="3" t="s">
        <v>10</v>
      </c>
      <c r="C37" s="1" t="s">
        <v>12</v>
      </c>
    </row>
    <row r="38" spans="1:3" ht="15">
      <c r="A38" s="3"/>
      <c r="B38" s="3" t="s">
        <v>8</v>
      </c>
      <c r="C38" s="1" t="s">
        <v>2</v>
      </c>
    </row>
    <row r="39" spans="1:3" ht="15">
      <c r="A39" s="3"/>
      <c r="B39" s="3" t="s">
        <v>20</v>
      </c>
      <c r="C39" s="1" t="s">
        <v>28</v>
      </c>
    </row>
    <row r="40" spans="1:3" ht="15">
      <c r="A40" s="3"/>
      <c r="B40" s="3" t="s">
        <v>11</v>
      </c>
      <c r="C40" s="1" t="s">
        <v>4</v>
      </c>
    </row>
    <row r="41" ht="15">
      <c r="A41" s="3"/>
    </row>
    <row r="42" spans="1:2" ht="15">
      <c r="A42" s="3"/>
      <c r="B42" s="3"/>
    </row>
    <row r="43" spans="1:2" ht="15">
      <c r="A43" s="3"/>
      <c r="B43" s="3"/>
    </row>
    <row r="44" spans="1:2" ht="15">
      <c r="A44" s="3"/>
      <c r="B44" s="3"/>
    </row>
    <row r="45" spans="1:2" ht="15">
      <c r="A45" s="3"/>
      <c r="B45" s="3"/>
    </row>
    <row r="46" spans="1:2" ht="15">
      <c r="A46" s="3"/>
      <c r="B46" s="3"/>
    </row>
    <row r="47" spans="1:2" ht="15">
      <c r="A47" s="3"/>
      <c r="B47" s="3"/>
    </row>
    <row r="48" spans="1:2" ht="15">
      <c r="A48" s="3"/>
      <c r="B48" s="3"/>
    </row>
    <row r="49" spans="1:2" ht="15">
      <c r="A49" s="3"/>
      <c r="B49" s="3"/>
    </row>
    <row r="50" spans="1:2" ht="15">
      <c r="A50" s="3"/>
      <c r="B50" s="3"/>
    </row>
    <row r="51" spans="1:2" ht="15">
      <c r="A51" s="3"/>
      <c r="B51" s="3"/>
    </row>
  </sheetData>
  <sheetProtection/>
  <conditionalFormatting sqref="A42:B51 A29:C29 B31:B40 A32:A41 C3:C30 A4:B30">
    <cfRule type="cellIs" priority="4" dxfId="43" operator="equal" stopIfTrue="1">
      <formula>"není uvedeno"</formula>
    </cfRule>
  </conditionalFormatting>
  <conditionalFormatting sqref="C4:C30">
    <cfRule type="cellIs" priority="3" dxfId="43" operator="equal" stopIfTrue="1">
      <formula>"není uvedeno"</formula>
    </cfRule>
  </conditionalFormatting>
  <conditionalFormatting sqref="C4:C30">
    <cfRule type="cellIs" priority="2" dxfId="43" operator="equal" stopIfTrue="1">
      <formula>"není uvedeno"</formula>
    </cfRule>
  </conditionalFormatting>
  <conditionalFormatting sqref="C4:C29 A4:B13 A15:B29">
    <cfRule type="cellIs" priority="1" dxfId="43" operator="equal" stopIfTrue="1">
      <formula>"není uvedeno"</formula>
    </cfRule>
  </conditionalFormatting>
  <printOptions/>
  <pageMargins left="0.25" right="0.25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F34" sqref="F34"/>
    </sheetView>
  </sheetViews>
  <sheetFormatPr defaultColWidth="9.140625" defaultRowHeight="15"/>
  <cols>
    <col min="1" max="1" width="14.57421875" style="1" customWidth="1"/>
    <col min="2" max="2" width="15.57421875" style="1" customWidth="1"/>
    <col min="3" max="3" width="5.28125" style="1" customWidth="1"/>
    <col min="4" max="4" width="4.8515625" style="1" customWidth="1"/>
    <col min="5" max="6" width="9.140625" style="1" customWidth="1"/>
    <col min="7" max="7" width="10.57421875" style="1" customWidth="1"/>
    <col min="8" max="16384" width="9.140625" style="1" customWidth="1"/>
  </cols>
  <sheetData>
    <row r="1" ht="18">
      <c r="A1" s="22" t="s">
        <v>52</v>
      </c>
    </row>
    <row r="3" spans="1:8" ht="32.25" thickBot="1">
      <c r="A3" s="13" t="s">
        <v>0</v>
      </c>
      <c r="B3" s="14" t="s">
        <v>1</v>
      </c>
      <c r="C3" s="15" t="s">
        <v>6</v>
      </c>
      <c r="D3" s="16" t="s">
        <v>13</v>
      </c>
      <c r="E3" s="16" t="s">
        <v>15</v>
      </c>
      <c r="F3" s="16" t="s">
        <v>18</v>
      </c>
      <c r="G3" s="16" t="s">
        <v>20</v>
      </c>
      <c r="H3" s="16" t="s">
        <v>21</v>
      </c>
    </row>
    <row r="4" spans="1:8" ht="15.75" thickTop="1">
      <c r="A4" s="34" t="s">
        <v>111</v>
      </c>
      <c r="B4" s="55" t="s">
        <v>74</v>
      </c>
      <c r="C4" s="9"/>
      <c r="D4" s="10"/>
      <c r="E4" s="11">
        <v>9</v>
      </c>
      <c r="F4" s="17">
        <f aca="true" t="shared" si="0" ref="F4:F29">+E4*7</f>
        <v>63</v>
      </c>
      <c r="G4" s="12">
        <f aca="true" t="shared" si="1" ref="G4:G29">+F4/98</f>
        <v>0.6428571428571429</v>
      </c>
      <c r="H4" s="10">
        <v>1</v>
      </c>
    </row>
    <row r="5" spans="1:8" ht="15">
      <c r="A5" s="32" t="s">
        <v>115</v>
      </c>
      <c r="B5" s="7" t="s">
        <v>121</v>
      </c>
      <c r="C5" s="9"/>
      <c r="D5" s="4"/>
      <c r="E5" s="5">
        <v>9</v>
      </c>
      <c r="F5" s="17">
        <f t="shared" si="0"/>
        <v>63</v>
      </c>
      <c r="G5" s="12">
        <f t="shared" si="1"/>
        <v>0.6428571428571429</v>
      </c>
      <c r="H5" s="10">
        <v>2</v>
      </c>
    </row>
    <row r="6" spans="1:8" ht="15">
      <c r="A6" s="32" t="s">
        <v>92</v>
      </c>
      <c r="B6" s="7" t="s">
        <v>93</v>
      </c>
      <c r="C6" s="9" t="s">
        <v>130</v>
      </c>
      <c r="D6" s="4"/>
      <c r="E6" s="5">
        <v>9</v>
      </c>
      <c r="F6" s="17">
        <f t="shared" si="0"/>
        <v>63</v>
      </c>
      <c r="G6" s="12">
        <f t="shared" si="1"/>
        <v>0.6428571428571429</v>
      </c>
      <c r="H6" s="10">
        <v>3</v>
      </c>
    </row>
    <row r="7" spans="1:8" ht="15">
      <c r="A7" s="32" t="s">
        <v>108</v>
      </c>
      <c r="B7" s="7" t="s">
        <v>128</v>
      </c>
      <c r="C7" s="9"/>
      <c r="D7" s="4"/>
      <c r="E7" s="5">
        <v>9</v>
      </c>
      <c r="F7" s="17">
        <f t="shared" si="0"/>
        <v>63</v>
      </c>
      <c r="G7" s="12">
        <f t="shared" si="1"/>
        <v>0.6428571428571429</v>
      </c>
      <c r="H7" s="10">
        <v>4</v>
      </c>
    </row>
    <row r="8" spans="1:8" ht="15">
      <c r="A8" s="32" t="s">
        <v>77</v>
      </c>
      <c r="B8" s="7" t="s">
        <v>78</v>
      </c>
      <c r="C8" s="9"/>
      <c r="D8" s="4"/>
      <c r="E8" s="5">
        <v>7</v>
      </c>
      <c r="F8" s="17">
        <f t="shared" si="0"/>
        <v>49</v>
      </c>
      <c r="G8" s="12">
        <f t="shared" si="1"/>
        <v>0.5</v>
      </c>
      <c r="H8" s="10">
        <v>5</v>
      </c>
    </row>
    <row r="9" spans="1:8" ht="15">
      <c r="A9" s="32" t="s">
        <v>129</v>
      </c>
      <c r="B9" s="7" t="s">
        <v>74</v>
      </c>
      <c r="C9" s="9"/>
      <c r="D9" s="4"/>
      <c r="E9" s="5">
        <v>7</v>
      </c>
      <c r="F9" s="17">
        <f t="shared" si="0"/>
        <v>49</v>
      </c>
      <c r="G9" s="12">
        <f t="shared" si="1"/>
        <v>0.5</v>
      </c>
      <c r="H9" s="10">
        <v>6</v>
      </c>
    </row>
    <row r="10" spans="1:8" ht="15">
      <c r="A10" s="32" t="s">
        <v>107</v>
      </c>
      <c r="B10" s="7" t="s">
        <v>119</v>
      </c>
      <c r="C10" s="9"/>
      <c r="D10" s="4"/>
      <c r="E10" s="5">
        <v>7</v>
      </c>
      <c r="F10" s="17">
        <f t="shared" si="0"/>
        <v>49</v>
      </c>
      <c r="G10" s="12">
        <f t="shared" si="1"/>
        <v>0.5</v>
      </c>
      <c r="H10" s="10">
        <v>7</v>
      </c>
    </row>
    <row r="11" spans="1:8" ht="15">
      <c r="A11" s="32" t="s">
        <v>79</v>
      </c>
      <c r="B11" s="7" t="s">
        <v>80</v>
      </c>
      <c r="C11" s="9" t="s">
        <v>130</v>
      </c>
      <c r="D11" s="4"/>
      <c r="E11" s="5">
        <v>6</v>
      </c>
      <c r="F11" s="17">
        <f t="shared" si="0"/>
        <v>42</v>
      </c>
      <c r="G11" s="12">
        <f t="shared" si="1"/>
        <v>0.42857142857142855</v>
      </c>
      <c r="H11" s="10">
        <v>8</v>
      </c>
    </row>
    <row r="12" spans="1:8" ht="15">
      <c r="A12" s="32" t="s">
        <v>136</v>
      </c>
      <c r="B12" s="7" t="s">
        <v>134</v>
      </c>
      <c r="C12" s="9"/>
      <c r="D12" s="4"/>
      <c r="E12" s="5">
        <v>6</v>
      </c>
      <c r="F12" s="17">
        <f t="shared" si="0"/>
        <v>42</v>
      </c>
      <c r="G12" s="12">
        <f t="shared" si="1"/>
        <v>0.42857142857142855</v>
      </c>
      <c r="H12" s="10">
        <v>9</v>
      </c>
    </row>
    <row r="13" spans="1:8" ht="15">
      <c r="A13" s="32" t="s">
        <v>67</v>
      </c>
      <c r="B13" s="6" t="s">
        <v>68</v>
      </c>
      <c r="C13" s="9"/>
      <c r="D13" s="4"/>
      <c r="E13" s="5">
        <v>5</v>
      </c>
      <c r="F13" s="17">
        <f t="shared" si="0"/>
        <v>35</v>
      </c>
      <c r="G13" s="12">
        <f t="shared" si="1"/>
        <v>0.35714285714285715</v>
      </c>
      <c r="H13" s="10">
        <v>10</v>
      </c>
    </row>
    <row r="14" spans="1:8" ht="15">
      <c r="A14" s="32" t="s">
        <v>69</v>
      </c>
      <c r="B14" s="6" t="s">
        <v>70</v>
      </c>
      <c r="C14" s="9"/>
      <c r="D14" s="4"/>
      <c r="E14" s="5">
        <v>5</v>
      </c>
      <c r="F14" s="17">
        <f t="shared" si="0"/>
        <v>35</v>
      </c>
      <c r="G14" s="12">
        <f t="shared" si="1"/>
        <v>0.35714285714285715</v>
      </c>
      <c r="H14" s="10">
        <v>11</v>
      </c>
    </row>
    <row r="15" spans="1:8" ht="15">
      <c r="A15" s="32" t="s">
        <v>79</v>
      </c>
      <c r="B15" s="7" t="s">
        <v>74</v>
      </c>
      <c r="C15" s="9"/>
      <c r="D15" s="4"/>
      <c r="E15" s="5">
        <v>5</v>
      </c>
      <c r="F15" s="17">
        <f t="shared" si="0"/>
        <v>35</v>
      </c>
      <c r="G15" s="12">
        <f t="shared" si="1"/>
        <v>0.35714285714285715</v>
      </c>
      <c r="H15" s="10">
        <v>12</v>
      </c>
    </row>
    <row r="16" spans="1:8" ht="15">
      <c r="A16" s="32" t="s">
        <v>112</v>
      </c>
      <c r="B16" s="7" t="s">
        <v>113</v>
      </c>
      <c r="C16" s="9"/>
      <c r="D16" s="4"/>
      <c r="E16" s="5">
        <v>4</v>
      </c>
      <c r="F16" s="17">
        <f t="shared" si="0"/>
        <v>28</v>
      </c>
      <c r="G16" s="12">
        <f t="shared" si="1"/>
        <v>0.2857142857142857</v>
      </c>
      <c r="H16" s="10">
        <v>13</v>
      </c>
    </row>
    <row r="17" spans="1:8" ht="15">
      <c r="A17" s="32" t="s">
        <v>122</v>
      </c>
      <c r="B17" s="7" t="s">
        <v>123</v>
      </c>
      <c r="C17" s="9"/>
      <c r="D17" s="4"/>
      <c r="E17" s="5">
        <v>4</v>
      </c>
      <c r="F17" s="17">
        <f t="shared" si="0"/>
        <v>28</v>
      </c>
      <c r="G17" s="12">
        <f t="shared" si="1"/>
        <v>0.2857142857142857</v>
      </c>
      <c r="H17" s="10">
        <v>14</v>
      </c>
    </row>
    <row r="18" spans="1:8" ht="15">
      <c r="A18" s="32" t="s">
        <v>89</v>
      </c>
      <c r="B18" s="7" t="s">
        <v>134</v>
      </c>
      <c r="C18" s="9"/>
      <c r="D18" s="4"/>
      <c r="E18" s="5">
        <v>4</v>
      </c>
      <c r="F18" s="17">
        <f t="shared" si="0"/>
        <v>28</v>
      </c>
      <c r="G18" s="12">
        <f t="shared" si="1"/>
        <v>0.2857142857142857</v>
      </c>
      <c r="H18" s="10">
        <v>15</v>
      </c>
    </row>
    <row r="19" spans="1:8" ht="15">
      <c r="A19" s="32" t="s">
        <v>109</v>
      </c>
      <c r="B19" s="7" t="s">
        <v>74</v>
      </c>
      <c r="C19" s="9"/>
      <c r="D19" s="4"/>
      <c r="E19" s="5">
        <v>3</v>
      </c>
      <c r="F19" s="17">
        <f t="shared" si="0"/>
        <v>21</v>
      </c>
      <c r="G19" s="12">
        <f t="shared" si="1"/>
        <v>0.21428571428571427</v>
      </c>
      <c r="H19" s="10">
        <v>16</v>
      </c>
    </row>
    <row r="20" spans="1:8" ht="15">
      <c r="A20" s="32" t="s">
        <v>115</v>
      </c>
      <c r="B20" s="7" t="s">
        <v>116</v>
      </c>
      <c r="C20" s="9" t="s">
        <v>130</v>
      </c>
      <c r="D20" s="4"/>
      <c r="E20" s="5">
        <v>3</v>
      </c>
      <c r="F20" s="17">
        <f t="shared" si="0"/>
        <v>21</v>
      </c>
      <c r="G20" s="12">
        <f t="shared" si="1"/>
        <v>0.21428571428571427</v>
      </c>
      <c r="H20" s="10">
        <v>17</v>
      </c>
    </row>
    <row r="21" spans="1:8" ht="15">
      <c r="A21" s="32" t="s">
        <v>87</v>
      </c>
      <c r="B21" s="7" t="s">
        <v>88</v>
      </c>
      <c r="C21" s="9"/>
      <c r="D21" s="4"/>
      <c r="E21" s="5">
        <v>3</v>
      </c>
      <c r="F21" s="17">
        <f t="shared" si="0"/>
        <v>21</v>
      </c>
      <c r="G21" s="12">
        <f t="shared" si="1"/>
        <v>0.21428571428571427</v>
      </c>
      <c r="H21" s="10">
        <v>18</v>
      </c>
    </row>
    <row r="22" spans="1:8" ht="15">
      <c r="A22" s="32" t="s">
        <v>118</v>
      </c>
      <c r="B22" s="7" t="s">
        <v>120</v>
      </c>
      <c r="C22" s="9"/>
      <c r="D22" s="4"/>
      <c r="E22" s="5">
        <v>3</v>
      </c>
      <c r="F22" s="17">
        <f t="shared" si="0"/>
        <v>21</v>
      </c>
      <c r="G22" s="12">
        <f t="shared" si="1"/>
        <v>0.21428571428571427</v>
      </c>
      <c r="H22" s="10">
        <v>19</v>
      </c>
    </row>
    <row r="23" spans="1:8" ht="15">
      <c r="A23" s="32" t="s">
        <v>94</v>
      </c>
      <c r="B23" s="7" t="s">
        <v>95</v>
      </c>
      <c r="C23" s="9"/>
      <c r="D23" s="4"/>
      <c r="E23" s="5">
        <v>3</v>
      </c>
      <c r="F23" s="17">
        <f t="shared" si="0"/>
        <v>21</v>
      </c>
      <c r="G23" s="12">
        <f t="shared" si="1"/>
        <v>0.21428571428571427</v>
      </c>
      <c r="H23" s="10">
        <v>20</v>
      </c>
    </row>
    <row r="24" spans="1:8" ht="15">
      <c r="A24" s="32" t="s">
        <v>96</v>
      </c>
      <c r="B24" s="7" t="s">
        <v>98</v>
      </c>
      <c r="C24" s="9"/>
      <c r="D24" s="4"/>
      <c r="E24" s="5">
        <v>3</v>
      </c>
      <c r="F24" s="17">
        <f t="shared" si="0"/>
        <v>21</v>
      </c>
      <c r="G24" s="12">
        <f t="shared" si="1"/>
        <v>0.21428571428571427</v>
      </c>
      <c r="H24" s="10">
        <v>21</v>
      </c>
    </row>
    <row r="25" spans="1:8" ht="15">
      <c r="A25" s="32" t="s">
        <v>81</v>
      </c>
      <c r="B25" s="7" t="s">
        <v>82</v>
      </c>
      <c r="C25" s="9"/>
      <c r="D25" s="4"/>
      <c r="E25" s="5">
        <v>2</v>
      </c>
      <c r="F25" s="17">
        <f t="shared" si="0"/>
        <v>14</v>
      </c>
      <c r="G25" s="12">
        <f t="shared" si="1"/>
        <v>0.14285714285714285</v>
      </c>
      <c r="H25" s="10">
        <v>22</v>
      </c>
    </row>
    <row r="26" spans="1:8" ht="15">
      <c r="A26" s="32" t="s">
        <v>107</v>
      </c>
      <c r="B26" s="7" t="s">
        <v>117</v>
      </c>
      <c r="C26" s="9"/>
      <c r="D26" s="4"/>
      <c r="E26" s="5">
        <v>2</v>
      </c>
      <c r="F26" s="17">
        <f t="shared" si="0"/>
        <v>14</v>
      </c>
      <c r="G26" s="12">
        <f t="shared" si="1"/>
        <v>0.14285714285714285</v>
      </c>
      <c r="H26" s="10">
        <v>23</v>
      </c>
    </row>
    <row r="27" spans="1:8" ht="15">
      <c r="A27" s="32" t="s">
        <v>96</v>
      </c>
      <c r="B27" s="7" t="s">
        <v>97</v>
      </c>
      <c r="C27" s="9" t="s">
        <v>130</v>
      </c>
      <c r="D27" s="4"/>
      <c r="E27" s="5">
        <v>2</v>
      </c>
      <c r="F27" s="17">
        <f t="shared" si="0"/>
        <v>14</v>
      </c>
      <c r="G27" s="12">
        <f t="shared" si="1"/>
        <v>0.14285714285714285</v>
      </c>
      <c r="H27" s="10">
        <v>24</v>
      </c>
    </row>
    <row r="28" spans="1:8" ht="15">
      <c r="A28" s="32" t="s">
        <v>109</v>
      </c>
      <c r="B28" s="7" t="s">
        <v>110</v>
      </c>
      <c r="C28" s="9" t="s">
        <v>130</v>
      </c>
      <c r="D28" s="4"/>
      <c r="E28" s="5">
        <v>1</v>
      </c>
      <c r="F28" s="17">
        <f t="shared" si="0"/>
        <v>7</v>
      </c>
      <c r="G28" s="12">
        <f t="shared" si="1"/>
        <v>0.07142857142857142</v>
      </c>
      <c r="H28" s="10">
        <v>25</v>
      </c>
    </row>
    <row r="29" spans="1:8" ht="15">
      <c r="A29" s="32" t="s">
        <v>114</v>
      </c>
      <c r="B29" s="7" t="s">
        <v>135</v>
      </c>
      <c r="C29" s="9"/>
      <c r="D29" s="4"/>
      <c r="E29" s="5">
        <v>0</v>
      </c>
      <c r="F29" s="17">
        <f t="shared" si="0"/>
        <v>0</v>
      </c>
      <c r="G29" s="12">
        <f t="shared" si="1"/>
        <v>0</v>
      </c>
      <c r="H29" s="10">
        <v>26</v>
      </c>
    </row>
    <row r="30" spans="1:8" ht="15">
      <c r="A30" s="39"/>
      <c r="B30" s="35"/>
      <c r="C30" s="36"/>
      <c r="D30" s="37"/>
      <c r="E30" s="42"/>
      <c r="F30" s="43"/>
      <c r="G30" s="38"/>
      <c r="H30" s="37"/>
    </row>
    <row r="31" spans="1:4" ht="15">
      <c r="A31" s="3"/>
      <c r="B31" s="3"/>
      <c r="C31" s="2"/>
      <c r="D31" s="2"/>
    </row>
    <row r="32" spans="1:4" ht="15">
      <c r="A32" s="1" t="s">
        <v>104</v>
      </c>
      <c r="B32" s="18" t="s">
        <v>53</v>
      </c>
      <c r="C32" s="2"/>
      <c r="D32" s="2"/>
    </row>
    <row r="33" spans="1:2" ht="15">
      <c r="A33" s="3" t="s">
        <v>105</v>
      </c>
      <c r="B33" s="18" t="s">
        <v>106</v>
      </c>
    </row>
    <row r="34" spans="1:3" ht="15">
      <c r="A34" s="3" t="s">
        <v>5</v>
      </c>
      <c r="B34" s="3" t="s">
        <v>9</v>
      </c>
      <c r="C34" s="1" t="s">
        <v>3</v>
      </c>
    </row>
    <row r="35" spans="1:3" ht="15">
      <c r="A35" s="3"/>
      <c r="B35" s="3" t="s">
        <v>18</v>
      </c>
      <c r="C35" s="1" t="s">
        <v>19</v>
      </c>
    </row>
    <row r="36" spans="1:3" ht="15">
      <c r="A36" s="3"/>
      <c r="B36" s="3" t="s">
        <v>6</v>
      </c>
      <c r="C36" s="1" t="s">
        <v>7</v>
      </c>
    </row>
    <row r="37" spans="1:3" ht="15">
      <c r="A37" s="3"/>
      <c r="B37" s="3" t="s">
        <v>13</v>
      </c>
      <c r="C37" s="1" t="s">
        <v>14</v>
      </c>
    </row>
    <row r="38" spans="1:3" ht="15">
      <c r="A38" s="3"/>
      <c r="B38" s="3" t="s">
        <v>10</v>
      </c>
      <c r="C38" s="1" t="s">
        <v>12</v>
      </c>
    </row>
    <row r="39" spans="1:3" ht="15">
      <c r="A39" s="3"/>
      <c r="B39" s="3" t="s">
        <v>8</v>
      </c>
      <c r="C39" s="1" t="s">
        <v>2</v>
      </c>
    </row>
    <row r="40" spans="1:3" ht="15">
      <c r="A40" s="3"/>
      <c r="B40" s="3" t="s">
        <v>20</v>
      </c>
      <c r="C40" s="1" t="s">
        <v>28</v>
      </c>
    </row>
    <row r="41" spans="1:3" ht="15">
      <c r="A41" s="3"/>
      <c r="B41" s="3" t="s">
        <v>11</v>
      </c>
      <c r="C41" s="1" t="s">
        <v>4</v>
      </c>
    </row>
    <row r="42" ht="15">
      <c r="A42" s="3"/>
    </row>
    <row r="43" spans="1:2" ht="15">
      <c r="A43" s="3"/>
      <c r="B43" s="3"/>
    </row>
    <row r="44" spans="1:2" ht="15">
      <c r="A44" s="3"/>
      <c r="B44" s="3"/>
    </row>
    <row r="45" spans="1:2" ht="15">
      <c r="A45" s="3"/>
      <c r="B45" s="3"/>
    </row>
    <row r="46" spans="1:2" ht="15">
      <c r="A46" s="3"/>
      <c r="B46" s="3"/>
    </row>
    <row r="47" spans="1:2" ht="15">
      <c r="A47" s="3"/>
      <c r="B47" s="3"/>
    </row>
    <row r="48" spans="1:2" ht="15">
      <c r="A48" s="3"/>
      <c r="B48" s="3"/>
    </row>
    <row r="49" spans="1:2" ht="15">
      <c r="A49" s="3"/>
      <c r="B49" s="3"/>
    </row>
    <row r="50" spans="1:2" ht="15">
      <c r="A50" s="3"/>
      <c r="B50" s="3"/>
    </row>
    <row r="51" spans="1:2" ht="15">
      <c r="A51" s="3"/>
      <c r="B51" s="3"/>
    </row>
    <row r="52" spans="1:2" ht="15">
      <c r="A52" s="3"/>
      <c r="B52" s="3"/>
    </row>
  </sheetData>
  <sheetProtection/>
  <conditionalFormatting sqref="A43:B52 A29:C29 B31:B41 A33:A42 A31 C3:C30 A4:B30">
    <cfRule type="cellIs" priority="7" dxfId="43" operator="equal" stopIfTrue="1">
      <formula>"není uvedeno"</formula>
    </cfRule>
  </conditionalFormatting>
  <conditionalFormatting sqref="C4:C29 A4:B13 A15:B29">
    <cfRule type="cellIs" priority="4" dxfId="43" operator="equal" stopIfTrue="1">
      <formula>"není uvedeno"</formula>
    </cfRule>
  </conditionalFormatting>
  <conditionalFormatting sqref="C4:C29">
    <cfRule type="cellIs" priority="3" dxfId="43" operator="equal" stopIfTrue="1">
      <formula>"není uvedeno"</formula>
    </cfRule>
  </conditionalFormatting>
  <conditionalFormatting sqref="C4:C29">
    <cfRule type="cellIs" priority="2" dxfId="43" operator="equal" stopIfTrue="1">
      <formula>"není uvedeno"</formula>
    </cfRule>
  </conditionalFormatting>
  <conditionalFormatting sqref="C4:C29 A4:B13 A15:B29">
    <cfRule type="cellIs" priority="1" dxfId="43" operator="equal" stopIfTrue="1">
      <formula>"není uvedeno"</formula>
    </cfRule>
  </conditionalFormatting>
  <printOptions/>
  <pageMargins left="0.25" right="0.25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51"/>
  <sheetViews>
    <sheetView zoomScalePageLayoutView="0" workbookViewId="0" topLeftCell="A1">
      <selection activeCell="F32" sqref="F32"/>
    </sheetView>
  </sheetViews>
  <sheetFormatPr defaultColWidth="9.140625" defaultRowHeight="15"/>
  <cols>
    <col min="1" max="1" width="14.00390625" style="1" customWidth="1"/>
    <col min="2" max="2" width="14.7109375" style="1" customWidth="1"/>
    <col min="3" max="3" width="5.28125" style="1" customWidth="1"/>
    <col min="4" max="4" width="4.8515625" style="1" customWidth="1"/>
    <col min="5" max="6" width="9.140625" style="1" customWidth="1"/>
    <col min="7" max="7" width="10.57421875" style="1" customWidth="1"/>
    <col min="8" max="16384" width="9.140625" style="1" customWidth="1"/>
  </cols>
  <sheetData>
    <row r="1" ht="18">
      <c r="A1" s="22" t="s">
        <v>132</v>
      </c>
    </row>
    <row r="3" spans="1:8" ht="32.25" thickBot="1">
      <c r="A3" s="13" t="s">
        <v>0</v>
      </c>
      <c r="B3" s="14" t="s">
        <v>1</v>
      </c>
      <c r="C3" s="15" t="s">
        <v>6</v>
      </c>
      <c r="D3" s="16" t="s">
        <v>13</v>
      </c>
      <c r="E3" s="16" t="s">
        <v>15</v>
      </c>
      <c r="F3" s="16" t="s">
        <v>18</v>
      </c>
      <c r="G3" s="16" t="s">
        <v>20</v>
      </c>
      <c r="H3" s="16" t="s">
        <v>21</v>
      </c>
    </row>
    <row r="4" spans="1:8" ht="15.75" thickTop="1">
      <c r="A4" s="34" t="s">
        <v>129</v>
      </c>
      <c r="B4" s="55" t="s">
        <v>74</v>
      </c>
      <c r="C4" s="9"/>
      <c r="D4" s="10"/>
      <c r="E4" s="11">
        <v>10</v>
      </c>
      <c r="F4" s="17">
        <f aca="true" t="shared" si="0" ref="F4:F28">+E4*5</f>
        <v>50</v>
      </c>
      <c r="G4" s="12">
        <f aca="true" t="shared" si="1" ref="G4:G28">+F4/105</f>
        <v>0.47619047619047616</v>
      </c>
      <c r="H4" s="10">
        <v>1</v>
      </c>
    </row>
    <row r="5" spans="1:8" ht="15">
      <c r="A5" s="32" t="s">
        <v>87</v>
      </c>
      <c r="B5" s="7" t="s">
        <v>88</v>
      </c>
      <c r="C5" s="9"/>
      <c r="D5" s="10"/>
      <c r="E5" s="11">
        <v>9</v>
      </c>
      <c r="F5" s="17">
        <f t="shared" si="0"/>
        <v>45</v>
      </c>
      <c r="G5" s="12">
        <f t="shared" si="1"/>
        <v>0.42857142857142855</v>
      </c>
      <c r="H5" s="10">
        <v>2</v>
      </c>
    </row>
    <row r="6" spans="1:8" ht="15">
      <c r="A6" s="32" t="s">
        <v>96</v>
      </c>
      <c r="B6" s="7" t="s">
        <v>98</v>
      </c>
      <c r="C6" s="9"/>
      <c r="D6" s="10"/>
      <c r="E6" s="11">
        <v>9</v>
      </c>
      <c r="F6" s="17">
        <f t="shared" si="0"/>
        <v>45</v>
      </c>
      <c r="G6" s="12">
        <f t="shared" si="1"/>
        <v>0.42857142857142855</v>
      </c>
      <c r="H6" s="10">
        <v>3</v>
      </c>
    </row>
    <row r="7" spans="1:8" ht="15">
      <c r="A7" s="32" t="s">
        <v>89</v>
      </c>
      <c r="B7" s="7" t="s">
        <v>134</v>
      </c>
      <c r="C7" s="9"/>
      <c r="D7" s="10"/>
      <c r="E7" s="11">
        <v>7</v>
      </c>
      <c r="F7" s="17">
        <f t="shared" si="0"/>
        <v>35</v>
      </c>
      <c r="G7" s="12">
        <f t="shared" si="1"/>
        <v>0.3333333333333333</v>
      </c>
      <c r="H7" s="10">
        <v>4</v>
      </c>
    </row>
    <row r="8" spans="1:8" ht="15">
      <c r="A8" s="32" t="s">
        <v>107</v>
      </c>
      <c r="B8" s="7" t="s">
        <v>119</v>
      </c>
      <c r="C8" s="9"/>
      <c r="D8" s="10"/>
      <c r="E8" s="11">
        <v>7</v>
      </c>
      <c r="F8" s="17">
        <f t="shared" si="0"/>
        <v>35</v>
      </c>
      <c r="G8" s="12">
        <f t="shared" si="1"/>
        <v>0.3333333333333333</v>
      </c>
      <c r="H8" s="10">
        <v>5</v>
      </c>
    </row>
    <row r="9" spans="1:8" ht="15">
      <c r="A9" s="32" t="s">
        <v>109</v>
      </c>
      <c r="B9" s="7" t="s">
        <v>74</v>
      </c>
      <c r="C9" s="9"/>
      <c r="D9" s="10"/>
      <c r="E9" s="11">
        <v>6</v>
      </c>
      <c r="F9" s="17">
        <f t="shared" si="0"/>
        <v>30</v>
      </c>
      <c r="G9" s="12">
        <f t="shared" si="1"/>
        <v>0.2857142857142857</v>
      </c>
      <c r="H9" s="10">
        <v>6</v>
      </c>
    </row>
    <row r="10" spans="1:8" ht="15">
      <c r="A10" s="32" t="s">
        <v>112</v>
      </c>
      <c r="B10" s="7" t="s">
        <v>113</v>
      </c>
      <c r="C10" s="9"/>
      <c r="D10" s="10"/>
      <c r="E10" s="11">
        <v>6</v>
      </c>
      <c r="F10" s="17">
        <f t="shared" si="0"/>
        <v>30</v>
      </c>
      <c r="G10" s="12">
        <f t="shared" si="1"/>
        <v>0.2857142857142857</v>
      </c>
      <c r="H10" s="10">
        <v>7</v>
      </c>
    </row>
    <row r="11" spans="1:8" ht="15">
      <c r="A11" s="32" t="s">
        <v>136</v>
      </c>
      <c r="B11" s="7" t="s">
        <v>134</v>
      </c>
      <c r="C11" s="9"/>
      <c r="D11" s="10"/>
      <c r="E11" s="11">
        <v>6</v>
      </c>
      <c r="F11" s="17">
        <f t="shared" si="0"/>
        <v>30</v>
      </c>
      <c r="G11" s="12">
        <f t="shared" si="1"/>
        <v>0.2857142857142857</v>
      </c>
      <c r="H11" s="10">
        <v>8</v>
      </c>
    </row>
    <row r="12" spans="1:8" ht="15">
      <c r="A12" s="32" t="s">
        <v>115</v>
      </c>
      <c r="B12" s="7" t="s">
        <v>121</v>
      </c>
      <c r="C12" s="9"/>
      <c r="D12" s="10"/>
      <c r="E12" s="11">
        <v>6</v>
      </c>
      <c r="F12" s="17">
        <f t="shared" si="0"/>
        <v>30</v>
      </c>
      <c r="G12" s="12">
        <f t="shared" si="1"/>
        <v>0.2857142857142857</v>
      </c>
      <c r="H12" s="10">
        <v>9</v>
      </c>
    </row>
    <row r="13" spans="1:8" ht="15">
      <c r="A13" s="32" t="s">
        <v>81</v>
      </c>
      <c r="B13" s="7" t="s">
        <v>82</v>
      </c>
      <c r="C13" s="9"/>
      <c r="D13" s="10"/>
      <c r="E13" s="11">
        <v>5</v>
      </c>
      <c r="F13" s="17">
        <f t="shared" si="0"/>
        <v>25</v>
      </c>
      <c r="G13" s="12">
        <f t="shared" si="1"/>
        <v>0.23809523809523808</v>
      </c>
      <c r="H13" s="10">
        <v>10</v>
      </c>
    </row>
    <row r="14" spans="1:8" ht="15">
      <c r="A14" s="32" t="s">
        <v>108</v>
      </c>
      <c r="B14" s="7" t="s">
        <v>128</v>
      </c>
      <c r="C14" s="9"/>
      <c r="D14" s="10"/>
      <c r="E14" s="11">
        <v>5</v>
      </c>
      <c r="F14" s="17">
        <f t="shared" si="0"/>
        <v>25</v>
      </c>
      <c r="G14" s="12">
        <f t="shared" si="1"/>
        <v>0.23809523809523808</v>
      </c>
      <c r="H14" s="10">
        <v>11</v>
      </c>
    </row>
    <row r="15" spans="1:8" ht="15">
      <c r="A15" s="32" t="s">
        <v>114</v>
      </c>
      <c r="B15" s="7" t="s">
        <v>135</v>
      </c>
      <c r="C15" s="9"/>
      <c r="D15" s="10"/>
      <c r="E15" s="11">
        <v>4</v>
      </c>
      <c r="F15" s="17">
        <f t="shared" si="0"/>
        <v>20</v>
      </c>
      <c r="G15" s="12">
        <f t="shared" si="1"/>
        <v>0.19047619047619047</v>
      </c>
      <c r="H15" s="10">
        <v>12</v>
      </c>
    </row>
    <row r="16" spans="1:8" ht="15">
      <c r="A16" s="32" t="s">
        <v>79</v>
      </c>
      <c r="B16" s="7" t="s">
        <v>74</v>
      </c>
      <c r="C16" s="9"/>
      <c r="D16" s="10"/>
      <c r="E16" s="11">
        <v>4</v>
      </c>
      <c r="F16" s="17">
        <f t="shared" si="0"/>
        <v>20</v>
      </c>
      <c r="G16" s="12">
        <f t="shared" si="1"/>
        <v>0.19047619047619047</v>
      </c>
      <c r="H16" s="10">
        <v>13</v>
      </c>
    </row>
    <row r="17" spans="1:8" ht="15">
      <c r="A17" s="32" t="s">
        <v>111</v>
      </c>
      <c r="B17" s="7" t="s">
        <v>74</v>
      </c>
      <c r="C17" s="9"/>
      <c r="D17" s="10"/>
      <c r="E17" s="11">
        <v>4</v>
      </c>
      <c r="F17" s="17">
        <f t="shared" si="0"/>
        <v>20</v>
      </c>
      <c r="G17" s="12">
        <f t="shared" si="1"/>
        <v>0.19047619047619047</v>
      </c>
      <c r="H17" s="10">
        <v>14</v>
      </c>
    </row>
    <row r="18" spans="1:8" ht="15">
      <c r="A18" s="32" t="s">
        <v>115</v>
      </c>
      <c r="B18" s="7" t="s">
        <v>116</v>
      </c>
      <c r="C18" s="9" t="s">
        <v>130</v>
      </c>
      <c r="D18" s="4"/>
      <c r="E18" s="5">
        <v>4</v>
      </c>
      <c r="F18" s="17">
        <f t="shared" si="0"/>
        <v>20</v>
      </c>
      <c r="G18" s="12">
        <f t="shared" si="1"/>
        <v>0.19047619047619047</v>
      </c>
      <c r="H18" s="10">
        <v>15</v>
      </c>
    </row>
    <row r="19" spans="1:8" ht="15">
      <c r="A19" s="32" t="s">
        <v>118</v>
      </c>
      <c r="B19" s="7" t="s">
        <v>120</v>
      </c>
      <c r="C19" s="9"/>
      <c r="D19" s="4"/>
      <c r="E19" s="5">
        <v>4</v>
      </c>
      <c r="F19" s="17">
        <f t="shared" si="0"/>
        <v>20</v>
      </c>
      <c r="G19" s="12">
        <f t="shared" si="1"/>
        <v>0.19047619047619047</v>
      </c>
      <c r="H19" s="10">
        <v>16</v>
      </c>
    </row>
    <row r="20" spans="1:8" ht="15">
      <c r="A20" s="32" t="s">
        <v>77</v>
      </c>
      <c r="B20" s="7" t="s">
        <v>78</v>
      </c>
      <c r="C20" s="9"/>
      <c r="D20" s="4"/>
      <c r="E20" s="5">
        <v>3</v>
      </c>
      <c r="F20" s="17">
        <f t="shared" si="0"/>
        <v>15</v>
      </c>
      <c r="G20" s="12">
        <f t="shared" si="1"/>
        <v>0.14285714285714285</v>
      </c>
      <c r="H20" s="10">
        <v>17</v>
      </c>
    </row>
    <row r="21" spans="1:8" ht="15">
      <c r="A21" s="32" t="s">
        <v>79</v>
      </c>
      <c r="B21" s="7" t="s">
        <v>80</v>
      </c>
      <c r="C21" s="9" t="s">
        <v>130</v>
      </c>
      <c r="D21" s="4"/>
      <c r="E21" s="5">
        <v>3</v>
      </c>
      <c r="F21" s="17">
        <f t="shared" si="0"/>
        <v>15</v>
      </c>
      <c r="G21" s="12">
        <f t="shared" si="1"/>
        <v>0.14285714285714285</v>
      </c>
      <c r="H21" s="10">
        <v>18</v>
      </c>
    </row>
    <row r="22" spans="1:8" ht="15">
      <c r="A22" s="32" t="s">
        <v>107</v>
      </c>
      <c r="B22" s="7" t="s">
        <v>117</v>
      </c>
      <c r="C22" s="9"/>
      <c r="D22" s="4"/>
      <c r="E22" s="5">
        <v>3</v>
      </c>
      <c r="F22" s="17">
        <f t="shared" si="0"/>
        <v>15</v>
      </c>
      <c r="G22" s="12">
        <f t="shared" si="1"/>
        <v>0.14285714285714285</v>
      </c>
      <c r="H22" s="10">
        <v>19</v>
      </c>
    </row>
    <row r="23" spans="1:8" ht="15">
      <c r="A23" s="32" t="s">
        <v>96</v>
      </c>
      <c r="B23" s="7" t="s">
        <v>97</v>
      </c>
      <c r="C23" s="9" t="s">
        <v>130</v>
      </c>
      <c r="D23" s="4"/>
      <c r="E23" s="5">
        <v>3</v>
      </c>
      <c r="F23" s="17">
        <f t="shared" si="0"/>
        <v>15</v>
      </c>
      <c r="G23" s="12">
        <f t="shared" si="1"/>
        <v>0.14285714285714285</v>
      </c>
      <c r="H23" s="10">
        <v>20</v>
      </c>
    </row>
    <row r="24" spans="1:8" ht="15">
      <c r="A24" s="32" t="s">
        <v>69</v>
      </c>
      <c r="B24" s="6" t="s">
        <v>70</v>
      </c>
      <c r="C24" s="9"/>
      <c r="D24" s="4"/>
      <c r="E24" s="5">
        <v>2</v>
      </c>
      <c r="F24" s="17">
        <f t="shared" si="0"/>
        <v>10</v>
      </c>
      <c r="G24" s="12">
        <f t="shared" si="1"/>
        <v>0.09523809523809523</v>
      </c>
      <c r="H24" s="10">
        <v>21</v>
      </c>
    </row>
    <row r="25" spans="1:8" ht="15">
      <c r="A25" s="32" t="s">
        <v>109</v>
      </c>
      <c r="B25" s="7" t="s">
        <v>110</v>
      </c>
      <c r="C25" s="9" t="s">
        <v>130</v>
      </c>
      <c r="D25" s="4"/>
      <c r="E25" s="5">
        <v>2</v>
      </c>
      <c r="F25" s="17">
        <f t="shared" si="0"/>
        <v>10</v>
      </c>
      <c r="G25" s="12">
        <f t="shared" si="1"/>
        <v>0.09523809523809523</v>
      </c>
      <c r="H25" s="10">
        <v>22</v>
      </c>
    </row>
    <row r="26" spans="1:8" ht="15">
      <c r="A26" s="32" t="s">
        <v>122</v>
      </c>
      <c r="B26" s="7" t="s">
        <v>123</v>
      </c>
      <c r="C26" s="9"/>
      <c r="D26" s="4"/>
      <c r="E26" s="5">
        <v>2</v>
      </c>
      <c r="F26" s="17">
        <f t="shared" si="0"/>
        <v>10</v>
      </c>
      <c r="G26" s="12">
        <f t="shared" si="1"/>
        <v>0.09523809523809523</v>
      </c>
      <c r="H26" s="10">
        <v>23</v>
      </c>
    </row>
    <row r="27" spans="1:8" ht="15">
      <c r="A27" s="32" t="s">
        <v>92</v>
      </c>
      <c r="B27" s="7" t="s">
        <v>93</v>
      </c>
      <c r="C27" s="9" t="s">
        <v>130</v>
      </c>
      <c r="D27" s="4"/>
      <c r="E27" s="5">
        <v>2</v>
      </c>
      <c r="F27" s="17">
        <f t="shared" si="0"/>
        <v>10</v>
      </c>
      <c r="G27" s="12">
        <f t="shared" si="1"/>
        <v>0.09523809523809523</v>
      </c>
      <c r="H27" s="10">
        <v>24</v>
      </c>
    </row>
    <row r="28" spans="1:8" ht="15">
      <c r="A28" s="32" t="s">
        <v>94</v>
      </c>
      <c r="B28" s="7" t="s">
        <v>95</v>
      </c>
      <c r="C28" s="9"/>
      <c r="D28" s="4"/>
      <c r="E28" s="5">
        <v>1</v>
      </c>
      <c r="F28" s="17">
        <f t="shared" si="0"/>
        <v>5</v>
      </c>
      <c r="G28" s="12">
        <f t="shared" si="1"/>
        <v>0.047619047619047616</v>
      </c>
      <c r="H28" s="10">
        <v>25</v>
      </c>
    </row>
    <row r="29" spans="1:8" ht="15">
      <c r="A29" s="32" t="s">
        <v>67</v>
      </c>
      <c r="B29" s="6" t="s">
        <v>68</v>
      </c>
      <c r="C29" s="9"/>
      <c r="D29" s="4"/>
      <c r="E29" s="5"/>
      <c r="F29" s="17"/>
      <c r="G29" s="12">
        <f>+F29/105</f>
        <v>0</v>
      </c>
      <c r="H29" s="10">
        <v>26</v>
      </c>
    </row>
    <row r="30" spans="1:4" ht="15">
      <c r="A30" s="39"/>
      <c r="B30" s="35"/>
      <c r="C30" s="36"/>
      <c r="D30" s="2"/>
    </row>
    <row r="31" spans="1:4" ht="15">
      <c r="A31" s="1" t="s">
        <v>37</v>
      </c>
      <c r="B31" s="18" t="s">
        <v>54</v>
      </c>
      <c r="C31" s="2"/>
      <c r="D31" s="2"/>
    </row>
    <row r="32" spans="1:2" ht="15">
      <c r="A32" s="3"/>
      <c r="B32" s="3"/>
    </row>
    <row r="33" spans="1:3" ht="15">
      <c r="A33" s="3" t="s">
        <v>5</v>
      </c>
      <c r="B33" s="3" t="s">
        <v>9</v>
      </c>
      <c r="C33" s="1" t="s">
        <v>3</v>
      </c>
    </row>
    <row r="34" spans="1:3" ht="15">
      <c r="A34" s="3"/>
      <c r="B34" s="3" t="s">
        <v>18</v>
      </c>
      <c r="C34" s="1" t="s">
        <v>19</v>
      </c>
    </row>
    <row r="35" spans="1:3" ht="15">
      <c r="A35" s="3"/>
      <c r="B35" s="3" t="s">
        <v>6</v>
      </c>
      <c r="C35" s="1" t="s">
        <v>7</v>
      </c>
    </row>
    <row r="36" spans="1:3" ht="15">
      <c r="A36" s="3"/>
      <c r="B36" s="3" t="s">
        <v>13</v>
      </c>
      <c r="C36" s="1" t="s">
        <v>14</v>
      </c>
    </row>
    <row r="37" spans="1:3" ht="15">
      <c r="A37" s="3"/>
      <c r="B37" s="3" t="s">
        <v>10</v>
      </c>
      <c r="C37" s="1" t="s">
        <v>12</v>
      </c>
    </row>
    <row r="38" spans="1:3" ht="15">
      <c r="A38" s="3"/>
      <c r="B38" s="3" t="s">
        <v>8</v>
      </c>
      <c r="C38" s="1" t="s">
        <v>2</v>
      </c>
    </row>
    <row r="39" spans="1:3" ht="15">
      <c r="A39" s="3"/>
      <c r="B39" s="3" t="s">
        <v>20</v>
      </c>
      <c r="C39" s="1" t="s">
        <v>28</v>
      </c>
    </row>
    <row r="40" spans="1:3" ht="15">
      <c r="A40" s="3"/>
      <c r="B40" s="3" t="s">
        <v>11</v>
      </c>
      <c r="C40" s="1" t="s">
        <v>4</v>
      </c>
    </row>
    <row r="41" ht="15">
      <c r="A41" s="3"/>
    </row>
    <row r="42" spans="1:2" ht="15">
      <c r="A42" s="3"/>
      <c r="B42" s="3"/>
    </row>
    <row r="43" spans="1:2" ht="15">
      <c r="A43" s="3"/>
      <c r="B43" s="3"/>
    </row>
    <row r="44" spans="1:2" ht="15">
      <c r="A44" s="3"/>
      <c r="B44" s="3"/>
    </row>
    <row r="45" spans="1:2" ht="15">
      <c r="A45" s="3"/>
      <c r="B45" s="3"/>
    </row>
    <row r="46" spans="1:2" ht="15">
      <c r="A46" s="3"/>
      <c r="B46" s="3"/>
    </row>
    <row r="47" spans="1:2" ht="15">
      <c r="A47" s="3"/>
      <c r="B47" s="3"/>
    </row>
    <row r="48" spans="1:2" ht="15">
      <c r="A48" s="3"/>
      <c r="B48" s="3"/>
    </row>
    <row r="49" spans="1:2" ht="15">
      <c r="A49" s="3"/>
      <c r="B49" s="3"/>
    </row>
    <row r="50" spans="1:2" ht="15">
      <c r="A50" s="3"/>
      <c r="B50" s="3"/>
    </row>
    <row r="51" spans="1:2" ht="15">
      <c r="A51" s="3"/>
      <c r="B51" s="3"/>
    </row>
  </sheetData>
  <sheetProtection/>
  <conditionalFormatting sqref="A42:B51 C3:C28 B15:B40 A32:A41 A15:A30 A4:B14">
    <cfRule type="cellIs" priority="8" dxfId="43" operator="equal" stopIfTrue="1">
      <formula>"není uvedeno"</formula>
    </cfRule>
  </conditionalFormatting>
  <conditionalFormatting sqref="C4:C28 A4:B13 A15:B28">
    <cfRule type="cellIs" priority="7" dxfId="43" operator="equal" stopIfTrue="1">
      <formula>"není uvedeno"</formula>
    </cfRule>
  </conditionalFormatting>
  <conditionalFormatting sqref="C4:C28 A4:B13 A15:B28">
    <cfRule type="cellIs" priority="6" dxfId="43" operator="equal" stopIfTrue="1">
      <formula>"není uvedeno"</formula>
    </cfRule>
  </conditionalFormatting>
  <conditionalFormatting sqref="C4:C30 A4:B13 A15:B30">
    <cfRule type="cellIs" priority="5" dxfId="43" operator="equal" stopIfTrue="1">
      <formula>"není uvedeno"</formula>
    </cfRule>
  </conditionalFormatting>
  <conditionalFormatting sqref="C4:C30 A4:B13 A15:B30">
    <cfRule type="cellIs" priority="4" dxfId="43" operator="equal" stopIfTrue="1">
      <formula>"není uvedeno"</formula>
    </cfRule>
  </conditionalFormatting>
  <conditionalFormatting sqref="C4:C30">
    <cfRule type="cellIs" priority="3" dxfId="43" operator="equal" stopIfTrue="1">
      <formula>"není uvedeno"</formula>
    </cfRule>
  </conditionalFormatting>
  <conditionalFormatting sqref="C4:C30">
    <cfRule type="cellIs" priority="2" dxfId="43" operator="equal" stopIfTrue="1">
      <formula>"není uvedeno"</formula>
    </cfRule>
  </conditionalFormatting>
  <conditionalFormatting sqref="C4:C30 A4:B13 A15:B30">
    <cfRule type="cellIs" priority="1" dxfId="43" operator="equal" stopIfTrue="1">
      <formula>"není uvedeno"</formula>
    </cfRule>
  </conditionalFormatting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Babuka Milan</dc:creator>
  <cp:keywords/>
  <dc:description/>
  <cp:lastModifiedBy>thrabe</cp:lastModifiedBy>
  <cp:lastPrinted>2009-03-09T12:01:14Z</cp:lastPrinted>
  <dcterms:created xsi:type="dcterms:W3CDTF">2009-03-09T11:08:59Z</dcterms:created>
  <dcterms:modified xsi:type="dcterms:W3CDTF">2009-10-16T12:14:30Z</dcterms:modified>
  <cp:category/>
  <cp:version/>
  <cp:contentType/>
  <cp:contentStatus/>
</cp:coreProperties>
</file>